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lisonhacker/Desktop/NCRP/"/>
    </mc:Choice>
  </mc:AlternateContent>
  <xr:revisionPtr revIDLastSave="0" documentId="13_ncr:1_{7CBB4DF1-49E4-1243-9479-747E2F5337DA}" xr6:coauthVersionLast="47" xr6:coauthVersionMax="47" xr10:uidLastSave="{00000000-0000-0000-0000-000000000000}"/>
  <bookViews>
    <workbookView xWindow="0" yWindow="500" windowWidth="28800" windowHeight="17500" xr2:uid="{83205C71-52B4-4A1A-84CD-4A77F7A1ED3E}"/>
  </bookViews>
  <sheets>
    <sheet name="Population, Age, Veteran Status" sheetId="1" r:id="rId1"/>
    <sheet name="MHI &amp; Poverty" sheetId="2" r:id="rId2"/>
    <sheet name="Employment" sheetId="3" r:id="rId3"/>
    <sheet name="Race &amp; Ethnicity" sheetId="4" r:id="rId4"/>
    <sheet name="Health &amp; Insurance" sheetId="6" r:id="rId5"/>
    <sheet name="Education" sheetId="7" r:id="rId6"/>
    <sheet name="Technology Access" sheetId="8" r:id="rId7"/>
    <sheet name="DAC status" sheetId="9" r:id="rId8"/>
    <sheet name="Housing &amp; Home Ownership" sheetId="12" r:id="rId9"/>
    <sheet name="Household Info" sheetId="13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2" l="1"/>
  <c r="M11" i="12"/>
  <c r="M10" i="12"/>
  <c r="M9" i="12"/>
  <c r="M8" i="12"/>
  <c r="M7" i="12"/>
  <c r="M6" i="12"/>
  <c r="M5" i="12"/>
  <c r="M4" i="12"/>
  <c r="M3" i="12"/>
  <c r="D11" i="4"/>
  <c r="K11" i="4" s="1"/>
  <c r="D10" i="4"/>
  <c r="K10" i="4" s="1"/>
  <c r="D9" i="4"/>
  <c r="K9" i="4" s="1"/>
  <c r="D8" i="4"/>
  <c r="K8" i="4" s="1"/>
  <c r="D7" i="4"/>
  <c r="K7" i="4" s="1"/>
  <c r="D6" i="4"/>
  <c r="K6" i="4" s="1"/>
  <c r="D5" i="4"/>
  <c r="K5" i="4" s="1"/>
  <c r="D4" i="4"/>
  <c r="K4" i="4" s="1"/>
  <c r="D3" i="4"/>
  <c r="K3" i="4" s="1"/>
  <c r="D2" i="4"/>
  <c r="K2" i="4" s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<sst xmlns="http://schemas.openxmlformats.org/spreadsheetml/2006/main" count="189" uniqueCount="58">
  <si>
    <t>County</t>
  </si>
  <si>
    <t>Employed Population in Civilian Labor Force</t>
  </si>
  <si>
    <t>Lake County</t>
  </si>
  <si>
    <t>Sonoma County</t>
  </si>
  <si>
    <t>Humboldt County</t>
  </si>
  <si>
    <t>Mendocino County</t>
  </si>
  <si>
    <t>Del Norte County</t>
  </si>
  <si>
    <t>Glenn County</t>
  </si>
  <si>
    <t>Marin County</t>
  </si>
  <si>
    <t>Modoc County</t>
  </si>
  <si>
    <t>Trinity County</t>
  </si>
  <si>
    <t>Siskiyou County</t>
  </si>
  <si>
    <t>Percent Unemployed</t>
  </si>
  <si>
    <t>Population in Civilian Labor Force</t>
  </si>
  <si>
    <t>Median Household Income in past 12 months (inflation-adjusted dollars to last year of 5-year range)</t>
  </si>
  <si>
    <t>Total Population</t>
  </si>
  <si>
    <t>Population Less Than 18 Years</t>
  </si>
  <si>
    <t>Population 65 Years and Over</t>
  </si>
  <si>
    <t>Total Veterans 18 Years and Over</t>
  </si>
  <si>
    <t>Population Under 5 Years</t>
  </si>
  <si>
    <t>Population 18 - 64 Years</t>
  </si>
  <si>
    <t>Total Households</t>
  </si>
  <si>
    <t>% of households with no internet access</t>
  </si>
  <si>
    <t>% of households with desktop or laptop</t>
  </si>
  <si>
    <t>% of Households with an Internet Subscription</t>
  </si>
  <si>
    <t>% of Households with Broadband of Any Type Access</t>
  </si>
  <si>
    <t>Percent of Population that is White alone, Non-Hispanic</t>
  </si>
  <si>
    <t>Percent of Population that is Hispanic or Latino</t>
  </si>
  <si>
    <t>Percent of Population that is Asian alone, Non-Hispanic</t>
  </si>
  <si>
    <t>Percent of Population that is Black or African American alone, Non-Hispanic</t>
  </si>
  <si>
    <t>Percent of Population that is Native Hawaiian and Other Pacific Islander alone, Non-Hispanic</t>
  </si>
  <si>
    <t>Percent of Population that is 2 or More Races, Non-Hispanic</t>
  </si>
  <si>
    <t>Percent of Population that is Some Other Race alone, Non-Hispanic</t>
  </si>
  <si>
    <t>Percent of Population that is American Indian and Alaska Native alone, Non-Hispanic</t>
  </si>
  <si>
    <t>Calculations check</t>
  </si>
  <si>
    <t>Percent of Population with No Health Insurance Coverage</t>
  </si>
  <si>
    <t>Percent of Population with a Disability</t>
  </si>
  <si>
    <t>Percent of Population with Medicare Coverage</t>
  </si>
  <si>
    <t>Percent of Population that is 65 Years and Over</t>
  </si>
  <si>
    <t>Percent of Population 65 and over with No Health Insurance Coverage</t>
  </si>
  <si>
    <t>Percent of Population 65 Years and Over with a Disability</t>
  </si>
  <si>
    <t>Percent of Population 25 Years and Over whose Highest Education Completed is High School (includes equivalency)</t>
  </si>
  <si>
    <t>Percent of Population 25 Years and Over whose Highest Education Completed is Bachelor's Degree or Higher</t>
  </si>
  <si>
    <t>% Area Not Mapped as Disadvantaged</t>
  </si>
  <si>
    <t>% Area Disadvantaged</t>
  </si>
  <si>
    <t>% Area Severely Disadvantaged</t>
  </si>
  <si>
    <t># Acres Disadvantaged</t>
  </si>
  <si>
    <t xml:space="preserve"># Acres Severely Disadvantaged </t>
  </si>
  <si>
    <t># Acres Not Mapped as Disavantaged</t>
  </si>
  <si>
    <t>Area (acres)</t>
  </si>
  <si>
    <t>Source Data:</t>
  </si>
  <si>
    <t>Percent of Population whose income in the past 12 months is below poverty level</t>
  </si>
  <si>
    <t>Total Housing Units</t>
  </si>
  <si>
    <t>Owner-Occupied Housing Units</t>
  </si>
  <si>
    <t>Source data:</t>
  </si>
  <si>
    <t>Percent of households with no vehicle available</t>
  </si>
  <si>
    <t>Average Household Size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</si>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</sst>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38C1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0" fontId="0" fillId="0" borderId="0" xfId="0" applyNumberFormat="1"/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5" fontId="0" fillId="0" borderId="1" xfId="1" applyNumberFormat="1" applyFont="1" applyBorder="1" applyAlignment="1">
      <alignment horizontal="right" indent="5"/>
    </xf>
    <xf numFmtId="3" fontId="0" fillId="0" borderId="1" xfId="0" applyNumberFormat="1" applyBorder="1" applyAlignment="1">
      <alignment horizontal="right" indent="3"/>
    </xf>
    <xf numFmtId="3" fontId="0" fillId="0" borderId="1" xfId="0" applyNumberFormat="1" applyBorder="1" applyAlignment="1">
      <alignment horizontal="right" indent="2"/>
    </xf>
    <xf numFmtId="0" fontId="0" fillId="0" borderId="0" xfId="0" applyAlignment="1">
      <alignment vertical="center" wrapText="1"/>
    </xf>
    <xf numFmtId="9" fontId="0" fillId="0" borderId="1" xfId="0" applyNumberFormat="1" applyBorder="1" applyAlignment="1">
      <alignment horizontal="left" indent="3"/>
    </xf>
    <xf numFmtId="10" fontId="0" fillId="0" borderId="1" xfId="0" applyNumberFormat="1" applyBorder="1" applyAlignment="1">
      <alignment horizontal="right" indent="2"/>
    </xf>
    <xf numFmtId="3" fontId="0" fillId="0" borderId="1" xfId="0" applyNumberFormat="1" applyBorder="1" applyAlignment="1">
      <alignment horizontal="right" indent="1"/>
    </xf>
    <xf numFmtId="9" fontId="0" fillId="0" borderId="1" xfId="0" applyNumberFormat="1" applyBorder="1" applyAlignment="1">
      <alignment horizontal="right" indent="3"/>
    </xf>
    <xf numFmtId="4" fontId="0" fillId="0" borderId="0" xfId="0" applyNumberFormat="1"/>
    <xf numFmtId="3" fontId="0" fillId="0" borderId="1" xfId="0" applyNumberFormat="1" applyBorder="1" applyAlignment="1">
      <alignment horizontal="right" wrapText="1" indent="2"/>
    </xf>
    <xf numFmtId="10" fontId="0" fillId="0" borderId="1" xfId="0" applyNumberFormat="1" applyBorder="1" applyAlignment="1">
      <alignment horizontal="right" indent="3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indent="3"/>
    </xf>
    <xf numFmtId="0" fontId="2" fillId="2" borderId="0" xfId="0" applyFont="1" applyFill="1" applyAlignment="1">
      <alignment horizontal="center" wrapText="1"/>
    </xf>
    <xf numFmtId="4" fontId="0" fillId="0" borderId="1" xfId="0" applyNumberFormat="1" applyBorder="1" applyAlignment="1">
      <alignment horizontal="right" indent="1"/>
    </xf>
    <xf numFmtId="10" fontId="0" fillId="0" borderId="1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738C1F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B84AD-A592-4FD6-B65F-321B861E35E2}">
  <dimension ref="A1:G11"/>
  <sheetViews>
    <sheetView tabSelected="1" workbookViewId="0">
      <selection activeCell="A13" sqref="A13"/>
    </sheetView>
  </sheetViews>
  <sheetFormatPr baseColWidth="10" defaultColWidth="8.83203125" defaultRowHeight="15" x14ac:dyDescent="0.2"/>
  <cols>
    <col min="1" max="1" width="18.33203125" customWidth="1"/>
    <col min="2" max="2" width="11" customWidth="1"/>
    <col min="3" max="3" width="10.83203125" customWidth="1"/>
    <col min="4" max="4" width="10.6640625" customWidth="1"/>
    <col min="5" max="6" width="12.1640625" customWidth="1"/>
    <col min="7" max="7" width="11.1640625" customWidth="1"/>
  </cols>
  <sheetData>
    <row r="1" spans="1:7" ht="64" x14ac:dyDescent="0.2">
      <c r="A1" s="5" t="s">
        <v>0</v>
      </c>
      <c r="B1" s="5" t="s">
        <v>15</v>
      </c>
      <c r="C1" s="5" t="s">
        <v>19</v>
      </c>
      <c r="D1" s="5" t="s">
        <v>16</v>
      </c>
      <c r="E1" s="5" t="s">
        <v>17</v>
      </c>
      <c r="F1" s="5" t="s">
        <v>20</v>
      </c>
      <c r="G1" s="5" t="s">
        <v>18</v>
      </c>
    </row>
    <row r="2" spans="1:7" x14ac:dyDescent="0.2">
      <c r="A2" s="4" t="s">
        <v>2</v>
      </c>
      <c r="B2" s="9">
        <v>2589.02342154395</v>
      </c>
      <c r="C2" s="9">
        <v>212.36667821424442</v>
      </c>
      <c r="D2" s="9">
        <v>496.152989849508</v>
      </c>
      <c r="E2" s="9">
        <v>546.25669291555198</v>
      </c>
      <c r="F2" s="9">
        <f>B2-D2-E2</f>
        <v>1546.6137387788904</v>
      </c>
      <c r="G2" s="9">
        <v>240.528237487827</v>
      </c>
    </row>
    <row r="3" spans="1:7" x14ac:dyDescent="0.2">
      <c r="A3" s="4" t="s">
        <v>3</v>
      </c>
      <c r="B3" s="9">
        <v>377084.25515868998</v>
      </c>
      <c r="C3" s="9">
        <v>19271.30033167412</v>
      </c>
      <c r="D3" s="9">
        <v>76187.597702515195</v>
      </c>
      <c r="E3" s="9">
        <v>69753.868054388295</v>
      </c>
      <c r="F3" s="9">
        <f t="shared" ref="F3:F11" si="0">B3-D3-E3</f>
        <v>231142.78940178649</v>
      </c>
      <c r="G3" s="9">
        <v>18654.951149717501</v>
      </c>
    </row>
    <row r="4" spans="1:7" x14ac:dyDescent="0.2">
      <c r="A4" s="4" t="s">
        <v>4</v>
      </c>
      <c r="B4" s="9">
        <v>136089.54316892399</v>
      </c>
      <c r="C4" s="9">
        <v>7124.1898880610006</v>
      </c>
      <c r="D4" s="9">
        <v>25942.6256459793</v>
      </c>
      <c r="E4" s="9">
        <v>24284.960495530599</v>
      </c>
      <c r="F4" s="9">
        <f t="shared" si="0"/>
        <v>85861.957027414086</v>
      </c>
      <c r="G4" s="9">
        <v>8445.2912082608109</v>
      </c>
    </row>
    <row r="5" spans="1:7" x14ac:dyDescent="0.2">
      <c r="A5" s="4" t="s">
        <v>5</v>
      </c>
      <c r="B5" s="9">
        <v>86957.380689258003</v>
      </c>
      <c r="C5" s="9">
        <v>4996.6160383707593</v>
      </c>
      <c r="D5" s="9">
        <v>18561.9221946299</v>
      </c>
      <c r="E5" s="9">
        <v>19195.464886534301</v>
      </c>
      <c r="F5" s="9">
        <f t="shared" si="0"/>
        <v>49199.993608093806</v>
      </c>
      <c r="G5" s="9">
        <v>5236.4885503464202</v>
      </c>
    </row>
    <row r="6" spans="1:7" x14ac:dyDescent="0.2">
      <c r="A6" s="4" t="s">
        <v>6</v>
      </c>
      <c r="B6" s="9">
        <v>27560.8424814666</v>
      </c>
      <c r="C6" s="9">
        <v>1648.596317957109</v>
      </c>
      <c r="D6" s="9">
        <v>5971.1816630958701</v>
      </c>
      <c r="E6" s="9">
        <v>4901.2235073111297</v>
      </c>
      <c r="F6" s="9">
        <f t="shared" si="0"/>
        <v>16688.437311059599</v>
      </c>
      <c r="G6" s="9">
        <v>1796.43669161141</v>
      </c>
    </row>
    <row r="7" spans="1:7" x14ac:dyDescent="0.2">
      <c r="A7" s="4" t="s">
        <v>7</v>
      </c>
      <c r="B7" s="9">
        <v>167.141181924477</v>
      </c>
      <c r="C7" s="9">
        <v>3.57884593097527</v>
      </c>
      <c r="D7" s="9">
        <v>27.5817772161089</v>
      </c>
      <c r="E7" s="9">
        <v>53.882522350166099</v>
      </c>
      <c r="F7" s="9">
        <f t="shared" si="0"/>
        <v>85.676882358202008</v>
      </c>
      <c r="G7" s="9">
        <v>12.544949662193799</v>
      </c>
    </row>
    <row r="8" spans="1:7" x14ac:dyDescent="0.2">
      <c r="A8" s="4" t="s">
        <v>8</v>
      </c>
      <c r="B8" s="9">
        <v>519.39006698582796</v>
      </c>
      <c r="C8" s="9">
        <v>17.563987636330381</v>
      </c>
      <c r="D8" s="9">
        <v>98.810720185432302</v>
      </c>
      <c r="E8" s="9">
        <v>153.357796527045</v>
      </c>
      <c r="F8" s="9">
        <f t="shared" si="0"/>
        <v>267.22155027335066</v>
      </c>
      <c r="G8" s="9">
        <v>23.6306641348766</v>
      </c>
    </row>
    <row r="9" spans="1:7" x14ac:dyDescent="0.2">
      <c r="A9" s="4" t="s">
        <v>9</v>
      </c>
      <c r="B9" s="9">
        <v>1427.7133077180299</v>
      </c>
      <c r="C9" s="9">
        <v>46.419557790730195</v>
      </c>
      <c r="D9" s="9">
        <v>231.71058561160601</v>
      </c>
      <c r="E9" s="9">
        <v>420.16148767946601</v>
      </c>
      <c r="F9" s="9">
        <f t="shared" si="0"/>
        <v>775.84123442695773</v>
      </c>
      <c r="G9" s="9">
        <v>126.91260825573799</v>
      </c>
    </row>
    <row r="10" spans="1:7" x14ac:dyDescent="0.2">
      <c r="A10" s="4" t="s">
        <v>10</v>
      </c>
      <c r="B10" s="9">
        <v>12542.348401146201</v>
      </c>
      <c r="C10" s="9">
        <v>594.18581030857399</v>
      </c>
      <c r="D10" s="9">
        <v>2161.5317945152501</v>
      </c>
      <c r="E10" s="9">
        <v>3506.7342077598</v>
      </c>
      <c r="F10" s="9">
        <f t="shared" si="0"/>
        <v>6874.0823988711491</v>
      </c>
      <c r="G10" s="9">
        <v>1012.98423540051</v>
      </c>
    </row>
    <row r="11" spans="1:7" x14ac:dyDescent="0.2">
      <c r="A11" s="4" t="s">
        <v>11</v>
      </c>
      <c r="B11" s="9">
        <v>35745.967311524502</v>
      </c>
      <c r="C11" s="9">
        <v>1832.2736215612508</v>
      </c>
      <c r="D11" s="9">
        <v>7516.5059182822897</v>
      </c>
      <c r="E11" s="9">
        <v>8754.3231210338508</v>
      </c>
      <c r="F11" s="9">
        <f t="shared" si="0"/>
        <v>19475.138272208365</v>
      </c>
      <c r="G11" s="9">
        <v>3397.7828828796801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3DAD8-9D28-4EEA-A2E5-84FCC45E50AC}">
  <dimension ref="A1:D11"/>
  <sheetViews>
    <sheetView workbookViewId="0">
      <selection activeCell="A12" sqref="A12"/>
    </sheetView>
  </sheetViews>
  <sheetFormatPr baseColWidth="10" defaultColWidth="8.83203125" defaultRowHeight="15" x14ac:dyDescent="0.2"/>
  <cols>
    <col min="1" max="1" width="17.83203125" customWidth="1"/>
    <col min="2" max="2" width="12.6640625" customWidth="1"/>
    <col min="3" max="4" width="15.5" customWidth="1"/>
  </cols>
  <sheetData>
    <row r="1" spans="1:4" ht="66.75" customHeight="1" x14ac:dyDescent="0.2">
      <c r="A1" s="5" t="s">
        <v>0</v>
      </c>
      <c r="B1" s="18" t="s">
        <v>21</v>
      </c>
      <c r="C1" s="19" t="s">
        <v>56</v>
      </c>
      <c r="D1" s="18" t="s">
        <v>55</v>
      </c>
    </row>
    <row r="2" spans="1:4" x14ac:dyDescent="0.2">
      <c r="A2" s="4" t="s">
        <v>2</v>
      </c>
      <c r="B2" s="9">
        <v>957.095269144089</v>
      </c>
      <c r="C2" s="20">
        <v>2.6589506578406401</v>
      </c>
      <c r="D2" s="17">
        <v>3.7964489194038505E-2</v>
      </c>
    </row>
    <row r="3" spans="1:4" x14ac:dyDescent="0.2">
      <c r="A3" s="4" t="s">
        <v>3</v>
      </c>
      <c r="B3" s="9">
        <v>141392.59096879701</v>
      </c>
      <c r="C3" s="20">
        <v>2.61804064346589</v>
      </c>
      <c r="D3" s="17">
        <v>4.7060371759988603E-2</v>
      </c>
    </row>
    <row r="4" spans="1:4" x14ac:dyDescent="0.2">
      <c r="A4" s="4" t="s">
        <v>4</v>
      </c>
      <c r="B4" s="9">
        <v>54115.471276475597</v>
      </c>
      <c r="C4" s="20">
        <v>2.4397434433598102</v>
      </c>
      <c r="D4" s="17">
        <v>7.2080559747482495E-2</v>
      </c>
    </row>
    <row r="5" spans="1:4" x14ac:dyDescent="0.2">
      <c r="A5" s="4" t="s">
        <v>5</v>
      </c>
      <c r="B5" s="9">
        <v>34100.491678974198</v>
      </c>
      <c r="C5" s="20">
        <v>2.4840340855740699</v>
      </c>
      <c r="D5" s="17">
        <v>6.9754307662900306E-2</v>
      </c>
    </row>
    <row r="6" spans="1:4" x14ac:dyDescent="0.2">
      <c r="A6" s="4" t="s">
        <v>6</v>
      </c>
      <c r="B6" s="9">
        <v>9749.4479041457198</v>
      </c>
      <c r="C6" s="20">
        <v>2.5422511229696898</v>
      </c>
      <c r="D6" s="17">
        <v>8.6038279390507205E-2</v>
      </c>
    </row>
    <row r="7" spans="1:4" x14ac:dyDescent="0.2">
      <c r="A7" s="4" t="s">
        <v>7</v>
      </c>
      <c r="B7" s="9">
        <v>69.698580473487795</v>
      </c>
      <c r="C7" s="20">
        <v>2.2734834219161</v>
      </c>
      <c r="D7" s="17">
        <v>5.8043957107376795E-2</v>
      </c>
    </row>
    <row r="8" spans="1:4" x14ac:dyDescent="0.2">
      <c r="A8" s="4" t="s">
        <v>8</v>
      </c>
      <c r="B8" s="9">
        <v>215.87971713228799</v>
      </c>
      <c r="C8" s="20">
        <v>2.37198682337897</v>
      </c>
      <c r="D8" s="17">
        <v>2.0981264009481002E-2</v>
      </c>
    </row>
    <row r="9" spans="1:4" x14ac:dyDescent="0.2">
      <c r="A9" s="4" t="s">
        <v>9</v>
      </c>
      <c r="B9" s="9">
        <v>557.88201202953599</v>
      </c>
      <c r="C9" s="20">
        <v>2.3196723543344899</v>
      </c>
      <c r="D9" s="17">
        <v>1.0819409668784198E-2</v>
      </c>
    </row>
    <row r="10" spans="1:4" x14ac:dyDescent="0.2">
      <c r="A10" s="4" t="s">
        <v>10</v>
      </c>
      <c r="B10" s="9">
        <v>5895.96684096846</v>
      </c>
      <c r="C10" s="20">
        <v>2.0817811063790601</v>
      </c>
      <c r="D10" s="17">
        <v>6.8300189710395601E-2</v>
      </c>
    </row>
    <row r="11" spans="1:4" x14ac:dyDescent="0.2">
      <c r="A11" s="4" t="s">
        <v>11</v>
      </c>
      <c r="B11" s="9">
        <v>15320.952263483299</v>
      </c>
      <c r="C11" s="20">
        <v>2.30088540699699</v>
      </c>
      <c r="D11" s="17">
        <v>5.7818583035301102E-2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A7C92-A00B-4AEF-8FDD-EF01E2D24308}">
  <dimension ref="A1:C11"/>
  <sheetViews>
    <sheetView workbookViewId="0">
      <selection activeCell="A13" sqref="A13"/>
    </sheetView>
  </sheetViews>
  <sheetFormatPr baseColWidth="10" defaultColWidth="8.83203125" defaultRowHeight="15" x14ac:dyDescent="0.2"/>
  <cols>
    <col min="1" max="1" width="17.5" customWidth="1"/>
    <col min="2" max="2" width="24" customWidth="1"/>
    <col min="3" max="3" width="19" customWidth="1"/>
  </cols>
  <sheetData>
    <row r="1" spans="1:3" ht="79.5" customHeight="1" x14ac:dyDescent="0.2">
      <c r="A1" s="6" t="s">
        <v>0</v>
      </c>
      <c r="B1" s="18" t="s">
        <v>14</v>
      </c>
      <c r="C1" s="21" t="s">
        <v>51</v>
      </c>
    </row>
    <row r="2" spans="1:3" x14ac:dyDescent="0.2">
      <c r="A2" s="4" t="s">
        <v>10</v>
      </c>
      <c r="B2" s="7">
        <v>41010.564755898798</v>
      </c>
      <c r="C2" s="17">
        <v>0.23138081536938798</v>
      </c>
    </row>
    <row r="3" spans="1:3" x14ac:dyDescent="0.2">
      <c r="A3" s="4" t="s">
        <v>11</v>
      </c>
      <c r="B3" s="7">
        <v>48049.986040304997</v>
      </c>
      <c r="C3" s="17">
        <v>0.17855337737721702</v>
      </c>
    </row>
    <row r="4" spans="1:3" x14ac:dyDescent="0.2">
      <c r="A4" s="4" t="s">
        <v>7</v>
      </c>
      <c r="B4" s="7">
        <v>50165.372663214002</v>
      </c>
      <c r="C4" s="17">
        <v>0.102812552433357</v>
      </c>
    </row>
    <row r="5" spans="1:3" x14ac:dyDescent="0.2">
      <c r="A5" s="4" t="s">
        <v>4</v>
      </c>
      <c r="B5" s="7">
        <v>50573.300391530996</v>
      </c>
      <c r="C5" s="17">
        <v>0.199270249283372</v>
      </c>
    </row>
    <row r="6" spans="1:3" x14ac:dyDescent="0.2">
      <c r="A6" s="4" t="s">
        <v>5</v>
      </c>
      <c r="B6" s="7">
        <v>53391.351819648698</v>
      </c>
      <c r="C6" s="17">
        <v>0.162456186583605</v>
      </c>
    </row>
    <row r="7" spans="1:3" x14ac:dyDescent="0.2">
      <c r="A7" s="4" t="s">
        <v>2</v>
      </c>
      <c r="B7" s="7">
        <v>56412.292449190703</v>
      </c>
      <c r="C7" s="17">
        <v>0.162371459676415</v>
      </c>
    </row>
    <row r="8" spans="1:3" x14ac:dyDescent="0.2">
      <c r="A8" s="4" t="s">
        <v>6</v>
      </c>
      <c r="B8" s="7">
        <v>58437.7691028728</v>
      </c>
      <c r="C8" s="17">
        <v>0.16904634712886601</v>
      </c>
    </row>
    <row r="9" spans="1:3" x14ac:dyDescent="0.2">
      <c r="A9" s="4" t="s">
        <v>9</v>
      </c>
      <c r="B9" s="7">
        <v>58652.939734005602</v>
      </c>
      <c r="C9" s="17">
        <v>0.137644395928887</v>
      </c>
    </row>
    <row r="10" spans="1:3" x14ac:dyDescent="0.2">
      <c r="A10" s="4" t="s">
        <v>3</v>
      </c>
      <c r="B10" s="7">
        <v>87085.178600417406</v>
      </c>
      <c r="C10" s="17">
        <v>9.5138565500148695E-2</v>
      </c>
    </row>
    <row r="11" spans="1:3" x14ac:dyDescent="0.2">
      <c r="A11" s="4" t="s">
        <v>8</v>
      </c>
      <c r="B11" s="7">
        <v>113388.690597102</v>
      </c>
      <c r="C11" s="17">
        <v>4.9049991527441501E-2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A83CC-302C-437A-BDE2-12B377A0C901}">
  <dimension ref="A1:O11"/>
  <sheetViews>
    <sheetView workbookViewId="0">
      <selection activeCell="A13" sqref="A13"/>
    </sheetView>
  </sheetViews>
  <sheetFormatPr baseColWidth="10" defaultColWidth="8.83203125" defaultRowHeight="15" x14ac:dyDescent="0.2"/>
  <cols>
    <col min="1" max="1" width="18.33203125" customWidth="1"/>
    <col min="2" max="2" width="13.33203125" customWidth="1"/>
    <col min="3" max="3" width="12.5" customWidth="1"/>
    <col min="4" max="4" width="13" customWidth="1"/>
  </cols>
  <sheetData>
    <row r="1" spans="1:15" s="1" customFormat="1" ht="64" x14ac:dyDescent="0.2">
      <c r="A1" s="6" t="s">
        <v>0</v>
      </c>
      <c r="B1" s="18" t="s">
        <v>13</v>
      </c>
      <c r="C1" s="18" t="s">
        <v>1</v>
      </c>
      <c r="D1" s="18" t="s">
        <v>12</v>
      </c>
    </row>
    <row r="2" spans="1:15" x14ac:dyDescent="0.2">
      <c r="A2" s="4" t="s">
        <v>2</v>
      </c>
      <c r="B2" s="16">
        <v>1203.7012866714799</v>
      </c>
      <c r="C2" s="9">
        <v>1129.9440700177199</v>
      </c>
      <c r="D2" s="12">
        <v>6.08E-2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">
      <c r="A3" s="4" t="s">
        <v>3</v>
      </c>
      <c r="B3" s="16">
        <v>203637.49740737499</v>
      </c>
      <c r="C3" s="9">
        <v>194060.14923913599</v>
      </c>
      <c r="D3" s="12">
        <v>4.7500000000000001E-2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">
      <c r="A4" s="4" t="s">
        <v>4</v>
      </c>
      <c r="B4" s="16">
        <v>67205.428304683795</v>
      </c>
      <c r="C4" s="9">
        <v>61131.824060307597</v>
      </c>
      <c r="D4" s="12">
        <v>8.7400000000000005E-2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">
      <c r="A5" s="4" t="s">
        <v>5</v>
      </c>
      <c r="B5" s="16">
        <v>40836.999259063799</v>
      </c>
      <c r="C5" s="9">
        <v>37306.066588749098</v>
      </c>
      <c r="D5" s="12">
        <v>8.7300000000000003E-2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">
      <c r="A6" s="4" t="s">
        <v>6</v>
      </c>
      <c r="B6" s="16">
        <v>9734.4973612862796</v>
      </c>
      <c r="C6" s="9">
        <v>9111.6860134317794</v>
      </c>
      <c r="D6" s="12">
        <v>6.6600000000000006E-2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">
      <c r="A7" s="4" t="s">
        <v>7</v>
      </c>
      <c r="B7" s="16">
        <v>74.186448926771504</v>
      </c>
      <c r="C7" s="9">
        <v>71.127203397385799</v>
      </c>
      <c r="D7" s="12">
        <v>4.1500000000000002E-2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">
      <c r="A8" s="4" t="s">
        <v>8</v>
      </c>
      <c r="B8" s="16">
        <v>291.59046299937</v>
      </c>
      <c r="C8" s="9">
        <v>281.37674248787403</v>
      </c>
      <c r="D8" s="12">
        <v>3.5299999999999998E-2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">
      <c r="A9" s="4" t="s">
        <v>9</v>
      </c>
      <c r="B9" s="16">
        <v>518.55243782801199</v>
      </c>
      <c r="C9" s="9">
        <v>494.80465525880902</v>
      </c>
      <c r="D9" s="12">
        <v>4.2700000000000002E-2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2">
      <c r="A10" s="4" t="s">
        <v>10</v>
      </c>
      <c r="B10" s="16">
        <v>4610.8126317837496</v>
      </c>
      <c r="C10" s="9">
        <v>4193.7243289354601</v>
      </c>
      <c r="D10" s="12">
        <v>8.9399999999999993E-2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2">
      <c r="A11" s="4" t="s">
        <v>11</v>
      </c>
      <c r="B11" s="16">
        <v>14659.596952976101</v>
      </c>
      <c r="C11" s="9">
        <v>13469.214476307599</v>
      </c>
      <c r="D11" s="12">
        <v>8.2100000000000006E-2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</sheetData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56B04-EE1E-4509-A6BA-0F3FC78D36B1}">
  <dimension ref="A1:K11"/>
  <sheetViews>
    <sheetView workbookViewId="0">
      <selection activeCell="A12" sqref="A12"/>
    </sheetView>
  </sheetViews>
  <sheetFormatPr baseColWidth="10" defaultColWidth="8.83203125" defaultRowHeight="15" x14ac:dyDescent="0.2"/>
  <cols>
    <col min="1" max="1" width="18.1640625" customWidth="1"/>
    <col min="2" max="3" width="12.5" customWidth="1"/>
    <col min="4" max="4" width="13.1640625" customWidth="1"/>
    <col min="5" max="5" width="11.6640625" customWidth="1"/>
    <col min="6" max="6" width="12.6640625" customWidth="1"/>
    <col min="7" max="7" width="11.5" customWidth="1"/>
    <col min="8" max="8" width="12.5" customWidth="1"/>
    <col min="9" max="9" width="10.5" customWidth="1"/>
    <col min="10" max="10" width="13.5" customWidth="1"/>
    <col min="11" max="11" width="0" hidden="1" customWidth="1"/>
  </cols>
  <sheetData>
    <row r="1" spans="1:11" s="10" customFormat="1" ht="140.25" customHeight="1" x14ac:dyDescent="0.2">
      <c r="A1" s="6" t="s">
        <v>0</v>
      </c>
      <c r="B1" s="18" t="s">
        <v>15</v>
      </c>
      <c r="C1" s="18" t="s">
        <v>33</v>
      </c>
      <c r="D1" s="18" t="s">
        <v>26</v>
      </c>
      <c r="E1" s="18" t="s">
        <v>27</v>
      </c>
      <c r="F1" s="18" t="s">
        <v>28</v>
      </c>
      <c r="G1" s="18" t="s">
        <v>31</v>
      </c>
      <c r="H1" s="18" t="s">
        <v>29</v>
      </c>
      <c r="I1" s="18" t="s">
        <v>32</v>
      </c>
      <c r="J1" s="18" t="s">
        <v>30</v>
      </c>
      <c r="K1" s="10" t="s">
        <v>34</v>
      </c>
    </row>
    <row r="2" spans="1:11" x14ac:dyDescent="0.2">
      <c r="A2" s="4" t="s">
        <v>2</v>
      </c>
      <c r="B2" s="13">
        <v>2589.02342154395</v>
      </c>
      <c r="C2" s="12">
        <v>0.117807564549404</v>
      </c>
      <c r="D2" s="12">
        <f>67.4209191809152/100</f>
        <v>0.67420919180915206</v>
      </c>
      <c r="E2" s="12">
        <v>0.15285326163637</v>
      </c>
      <c r="F2" s="12">
        <v>2.4811193903463803E-2</v>
      </c>
      <c r="G2" s="12">
        <v>7.8089076814065609E-3</v>
      </c>
      <c r="H2" s="12">
        <v>2.2423543738897499E-2</v>
      </c>
      <c r="I2" s="12">
        <v>7.3261014523421105E-6</v>
      </c>
      <c r="J2" s="12">
        <v>3.6482307125819101E-5</v>
      </c>
      <c r="K2" s="3">
        <f t="shared" ref="K2:K11" si="0">SUM(C2:J2)</f>
        <v>0.99995747172727212</v>
      </c>
    </row>
    <row r="3" spans="1:11" x14ac:dyDescent="0.2">
      <c r="A3" s="4" t="s">
        <v>3</v>
      </c>
      <c r="B3" s="13">
        <v>377084.25515868998</v>
      </c>
      <c r="C3" s="12">
        <v>5.2558156826296495E-3</v>
      </c>
      <c r="D3" s="12">
        <f>60.4638030514306/100</f>
        <v>0.60463803051430598</v>
      </c>
      <c r="E3" s="12">
        <v>0.28675154414255699</v>
      </c>
      <c r="F3" s="12">
        <v>4.35332834766353E-2</v>
      </c>
      <c r="G3" s="12">
        <v>3.5732419328162901E-2</v>
      </c>
      <c r="H3" s="12">
        <v>1.6246919676051699E-2</v>
      </c>
      <c r="I3" s="12">
        <v>4.1013592495459904E-3</v>
      </c>
      <c r="J3" s="12">
        <v>3.6414649606832401E-3</v>
      </c>
      <c r="K3" s="3">
        <f t="shared" si="0"/>
        <v>0.99990083703057198</v>
      </c>
    </row>
    <row r="4" spans="1:11" x14ac:dyDescent="0.2">
      <c r="A4" s="4" t="s">
        <v>4</v>
      </c>
      <c r="B4" s="13">
        <v>136089.54316892399</v>
      </c>
      <c r="C4" s="12">
        <v>4.0779275904488002E-2</v>
      </c>
      <c r="D4" s="12">
        <f>73.3759660631613/100</f>
        <v>0.73375966063161302</v>
      </c>
      <c r="E4" s="12">
        <v>0.119187356887356</v>
      </c>
      <c r="F4" s="12">
        <v>2.8210292900471102E-2</v>
      </c>
      <c r="G4" s="12">
        <v>6.28791509909227E-2</v>
      </c>
      <c r="H4" s="12">
        <v>9.6514944246223096E-3</v>
      </c>
      <c r="I4" s="12">
        <v>2.3178516985095398E-3</v>
      </c>
      <c r="J4" s="12">
        <v>3.3213361023798601E-3</v>
      </c>
      <c r="K4" s="3">
        <f t="shared" si="0"/>
        <v>1.0001064195403626</v>
      </c>
    </row>
    <row r="5" spans="1:11" x14ac:dyDescent="0.2">
      <c r="A5" s="4" t="s">
        <v>5</v>
      </c>
      <c r="B5" s="13">
        <v>86957.380689258003</v>
      </c>
      <c r="C5" s="12">
        <v>3.3226930903642801E-2</v>
      </c>
      <c r="D5" s="12">
        <f>64.0995173545843/100</f>
        <v>0.6409951735458429</v>
      </c>
      <c r="E5" s="12">
        <v>0.256660267406225</v>
      </c>
      <c r="F5" s="12">
        <v>1.95149688900269E-2</v>
      </c>
      <c r="G5" s="12">
        <v>3.7139937290831704E-2</v>
      </c>
      <c r="H5" s="12">
        <v>4.8958004305803002E-3</v>
      </c>
      <c r="I5" s="12">
        <v>5.8456607915562701E-3</v>
      </c>
      <c r="J5" s="12">
        <v>1.58926447408573E-3</v>
      </c>
      <c r="K5" s="3">
        <f t="shared" si="0"/>
        <v>0.9998680037327915</v>
      </c>
    </row>
    <row r="6" spans="1:11" x14ac:dyDescent="0.2">
      <c r="A6" s="4" t="s">
        <v>6</v>
      </c>
      <c r="B6" s="13">
        <v>27560.8424814666</v>
      </c>
      <c r="C6" s="12">
        <v>6.7658878828982305E-2</v>
      </c>
      <c r="D6" s="12">
        <f>61.1313124016869/100</f>
        <v>0.61131312401686899</v>
      </c>
      <c r="E6" s="12">
        <v>0.20069486111901402</v>
      </c>
      <c r="F6" s="12">
        <v>3.0861320244744399E-2</v>
      </c>
      <c r="G6" s="12">
        <v>4.95092577771237E-2</v>
      </c>
      <c r="H6" s="12">
        <v>2.6014240369452001E-2</v>
      </c>
      <c r="I6" s="12">
        <v>1.2173342644615498E-2</v>
      </c>
      <c r="J6" s="12">
        <v>1.7771774572204E-3</v>
      </c>
      <c r="K6" s="3">
        <f t="shared" si="0"/>
        <v>1.0000022024580213</v>
      </c>
    </row>
    <row r="7" spans="1:11" x14ac:dyDescent="0.2">
      <c r="A7" s="4" t="s">
        <v>7</v>
      </c>
      <c r="B7" s="13">
        <v>167.141181924477</v>
      </c>
      <c r="C7" s="12">
        <v>8.0026221809972695E-2</v>
      </c>
      <c r="D7" s="12">
        <f>78.1947556380054/100</f>
        <v>0.78194755638005409</v>
      </c>
      <c r="E7" s="12">
        <v>9.2749136249337893E-2</v>
      </c>
      <c r="F7" s="12">
        <v>5.12818657003309E-3</v>
      </c>
      <c r="G7" s="12">
        <v>1.8199762731822999E-2</v>
      </c>
      <c r="H7" s="12">
        <v>2.1949136258778701E-2</v>
      </c>
      <c r="I7" s="12">
        <v>0</v>
      </c>
      <c r="J7" s="12">
        <v>3.7327469348414201E-6</v>
      </c>
      <c r="K7" s="3">
        <f t="shared" si="0"/>
        <v>1.0000037327469342</v>
      </c>
    </row>
    <row r="8" spans="1:11" x14ac:dyDescent="0.2">
      <c r="A8" s="4" t="s">
        <v>8</v>
      </c>
      <c r="B8" s="13">
        <v>519.39006698582796</v>
      </c>
      <c r="C8" s="12">
        <v>1.9861785321089301E-2</v>
      </c>
      <c r="D8" s="12">
        <f>85.3374519086581/100</f>
        <v>0.85337451908658091</v>
      </c>
      <c r="E8" s="12">
        <v>8.4540845278049004E-2</v>
      </c>
      <c r="F8" s="12">
        <v>1.4954417248976899E-2</v>
      </c>
      <c r="G8" s="12">
        <v>2.4113435717308E-2</v>
      </c>
      <c r="H8" s="12">
        <v>1.1185521032136599E-4</v>
      </c>
      <c r="I8" s="12">
        <v>3.0159983634308E-3</v>
      </c>
      <c r="J8" s="12">
        <v>2.5631400248947601E-5</v>
      </c>
      <c r="K8" s="3">
        <f t="shared" si="0"/>
        <v>0.99999848762600529</v>
      </c>
    </row>
    <row r="9" spans="1:11" x14ac:dyDescent="0.2">
      <c r="A9" s="4" t="s">
        <v>9</v>
      </c>
      <c r="B9" s="13">
        <v>1427.7133077180299</v>
      </c>
      <c r="C9" s="12">
        <v>3.2424352280999602E-2</v>
      </c>
      <c r="D9" s="12">
        <f>73.1645692031099/100</f>
        <v>0.73164569203109908</v>
      </c>
      <c r="E9" s="12">
        <v>0.17763093473673</v>
      </c>
      <c r="F9" s="12">
        <v>3.4897644795445E-2</v>
      </c>
      <c r="G9" s="12">
        <v>1.5445774499435001E-2</v>
      </c>
      <c r="H9" s="12">
        <v>5.9569745166649004E-3</v>
      </c>
      <c r="I9" s="12">
        <v>8.0877708721300906E-4</v>
      </c>
      <c r="J9" s="12">
        <v>1.7845613670984699E-3</v>
      </c>
      <c r="K9" s="3">
        <f t="shared" si="0"/>
        <v>1.0005947113146849</v>
      </c>
    </row>
    <row r="10" spans="1:11" x14ac:dyDescent="0.2">
      <c r="A10" s="4" t="s">
        <v>10</v>
      </c>
      <c r="B10" s="13">
        <v>12542.348401146201</v>
      </c>
      <c r="C10" s="12">
        <v>5.53307407707187E-2</v>
      </c>
      <c r="D10" s="12">
        <f>80.3196059782902/100</f>
        <v>0.80319605978290198</v>
      </c>
      <c r="E10" s="12">
        <v>7.4296063437951504E-2</v>
      </c>
      <c r="F10" s="12">
        <v>1.95363728429803E-2</v>
      </c>
      <c r="G10" s="12">
        <v>2.29821878266908E-2</v>
      </c>
      <c r="H10" s="12">
        <v>5.0539959353940005E-3</v>
      </c>
      <c r="I10" s="12">
        <v>1.6930646583584199E-2</v>
      </c>
      <c r="J10" s="12">
        <v>2.8169427349549704E-3</v>
      </c>
      <c r="K10" s="3">
        <f t="shared" si="0"/>
        <v>1.0001430099151765</v>
      </c>
    </row>
    <row r="11" spans="1:11" x14ac:dyDescent="0.2">
      <c r="A11" s="4" t="s">
        <v>11</v>
      </c>
      <c r="B11" s="13">
        <v>35745.967311524502</v>
      </c>
      <c r="C11" s="12">
        <v>3.9774197011750098E-2</v>
      </c>
      <c r="D11" s="12">
        <f>73.5415825767962/100</f>
        <v>0.73541582576796205</v>
      </c>
      <c r="E11" s="12">
        <v>0.13756871680862498</v>
      </c>
      <c r="F11" s="12">
        <v>1.4293315116208301E-2</v>
      </c>
      <c r="G11" s="12">
        <v>5.2372299844024299E-2</v>
      </c>
      <c r="H11" s="12">
        <v>1.6204218084267297E-2</v>
      </c>
      <c r="I11" s="12">
        <v>9.3122292139030107E-4</v>
      </c>
      <c r="J11" s="12">
        <v>3.8461545392343898E-3</v>
      </c>
      <c r="K11" s="3">
        <f t="shared" si="0"/>
        <v>1.0004059500934617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686C3-97F0-40C4-AA50-ECF9E2C56681}">
  <dimension ref="A1:H11"/>
  <sheetViews>
    <sheetView workbookViewId="0">
      <selection activeCell="A12" sqref="A12"/>
    </sheetView>
  </sheetViews>
  <sheetFormatPr baseColWidth="10" defaultColWidth="8.83203125" defaultRowHeight="15" x14ac:dyDescent="0.2"/>
  <cols>
    <col min="1" max="1" width="18.6640625" customWidth="1"/>
    <col min="2" max="2" width="11.33203125" customWidth="1"/>
    <col min="3" max="3" width="13.6640625" customWidth="1"/>
    <col min="4" max="4" width="15" customWidth="1"/>
    <col min="5" max="5" width="11.1640625" customWidth="1"/>
    <col min="6" max="6" width="13.5" customWidth="1"/>
    <col min="7" max="7" width="15.83203125" customWidth="1"/>
    <col min="8" max="8" width="12.1640625" customWidth="1"/>
  </cols>
  <sheetData>
    <row r="1" spans="1:8" s="1" customFormat="1" ht="97.5" customHeight="1" x14ac:dyDescent="0.2">
      <c r="A1" s="6" t="s">
        <v>0</v>
      </c>
      <c r="B1" s="18" t="s">
        <v>15</v>
      </c>
      <c r="C1" s="18" t="s">
        <v>35</v>
      </c>
      <c r="D1" s="18" t="s">
        <v>36</v>
      </c>
      <c r="E1" s="18" t="s">
        <v>38</v>
      </c>
      <c r="F1" s="18" t="s">
        <v>40</v>
      </c>
      <c r="G1" s="18" t="s">
        <v>39</v>
      </c>
      <c r="H1" s="18" t="s">
        <v>37</v>
      </c>
    </row>
    <row r="2" spans="1:8" x14ac:dyDescent="0.2">
      <c r="A2" s="4" t="s">
        <v>2</v>
      </c>
      <c r="B2" s="13">
        <v>2589.02342154395</v>
      </c>
      <c r="C2" s="12">
        <v>0.11587010040328601</v>
      </c>
      <c r="D2" s="12">
        <v>6.6171970434439703E-2</v>
      </c>
      <c r="E2" s="12">
        <v>0.21082996237076099</v>
      </c>
      <c r="F2" s="12">
        <v>0.44969523480790896</v>
      </c>
      <c r="G2" s="12">
        <v>4.4252871336623797E-2</v>
      </c>
      <c r="H2" s="12">
        <v>4.9127821912261095E-2</v>
      </c>
    </row>
    <row r="3" spans="1:8" x14ac:dyDescent="0.2">
      <c r="A3" s="4" t="s">
        <v>3</v>
      </c>
      <c r="B3" s="13">
        <v>377084.25515868998</v>
      </c>
      <c r="C3" s="12">
        <v>6.7097172947806094E-2</v>
      </c>
      <c r="D3" s="12">
        <v>0.11726265401441599</v>
      </c>
      <c r="E3" s="12">
        <v>0.18496733914262201</v>
      </c>
      <c r="F3" s="12">
        <v>0.29345951810430998</v>
      </c>
      <c r="G3" s="12">
        <v>1.1019864620873201E-2</v>
      </c>
      <c r="H3" s="12">
        <v>5.5227173815050497E-2</v>
      </c>
    </row>
    <row r="4" spans="1:8" x14ac:dyDescent="0.2">
      <c r="A4" s="4" t="s">
        <v>4</v>
      </c>
      <c r="B4" s="13">
        <v>136089.54316892399</v>
      </c>
      <c r="C4" s="12">
        <v>7.74905874979505E-2</v>
      </c>
      <c r="D4" s="12">
        <v>0.16464165028959102</v>
      </c>
      <c r="E4" s="12">
        <v>0.17847624403286802</v>
      </c>
      <c r="F4" s="12">
        <v>0.36377020142441802</v>
      </c>
      <c r="G4" s="12">
        <v>1.3387797770338999E-3</v>
      </c>
      <c r="H4" s="12">
        <v>5.7698531569420099E-2</v>
      </c>
    </row>
    <row r="5" spans="1:8" x14ac:dyDescent="0.2">
      <c r="A5" s="4" t="s">
        <v>5</v>
      </c>
      <c r="B5" s="13">
        <v>86957.380689258003</v>
      </c>
      <c r="C5" s="12">
        <v>9.3060355624434987E-2</v>
      </c>
      <c r="D5" s="12">
        <v>0.16808607363633299</v>
      </c>
      <c r="E5" s="12">
        <v>0.220790863781298</v>
      </c>
      <c r="F5" s="12">
        <v>0.36003580234601201</v>
      </c>
      <c r="G5" s="12">
        <v>1.8381771567357801E-2</v>
      </c>
      <c r="H5" s="12">
        <v>8.6575256596723091E-2</v>
      </c>
    </row>
    <row r="6" spans="1:8" x14ac:dyDescent="0.2">
      <c r="A6" s="4" t="s">
        <v>6</v>
      </c>
      <c r="B6" s="13">
        <v>27560.8424814666</v>
      </c>
      <c r="C6" s="12">
        <v>5.4860682393681602E-2</v>
      </c>
      <c r="D6" s="12">
        <v>0.17348524926360098</v>
      </c>
      <c r="E6" s="12">
        <v>0.17783989592800301</v>
      </c>
      <c r="F6" s="12">
        <v>0.40283251221250799</v>
      </c>
      <c r="G6" s="12">
        <v>3.9222155064109997E-3</v>
      </c>
      <c r="H6" s="12">
        <v>5.6015596364670704E-2</v>
      </c>
    </row>
    <row r="7" spans="1:8" x14ac:dyDescent="0.2">
      <c r="A7" s="4" t="s">
        <v>7</v>
      </c>
      <c r="B7" s="13">
        <v>167.141181924477</v>
      </c>
      <c r="C7" s="12">
        <v>0.101354038016527</v>
      </c>
      <c r="D7" s="12">
        <v>0.17553435757182001</v>
      </c>
      <c r="E7" s="12">
        <v>0.322049127612624</v>
      </c>
      <c r="F7" s="12">
        <v>0.410383367563596</v>
      </c>
      <c r="G7" s="12">
        <v>1.6356746420514899E-2</v>
      </c>
      <c r="H7" s="12">
        <v>0.171037599512773</v>
      </c>
    </row>
    <row r="8" spans="1:8" x14ac:dyDescent="0.2">
      <c r="A8" s="4" t="s">
        <v>8</v>
      </c>
      <c r="B8" s="13">
        <v>519.39006698582796</v>
      </c>
      <c r="C8" s="12">
        <v>2.2974581709412599E-2</v>
      </c>
      <c r="D8" s="12">
        <v>0.17702550955864002</v>
      </c>
      <c r="E8" s="12">
        <v>0.29479803609515498</v>
      </c>
      <c r="F8" s="12">
        <v>0.15140047889615901</v>
      </c>
      <c r="G8" s="12">
        <v>0</v>
      </c>
      <c r="H8" s="12">
        <v>0.12362354981226399</v>
      </c>
    </row>
    <row r="9" spans="1:8" x14ac:dyDescent="0.2">
      <c r="A9" s="4" t="s">
        <v>9</v>
      </c>
      <c r="B9" s="13">
        <v>1427.7133077180299</v>
      </c>
      <c r="C9" s="12">
        <v>9.6835744517327793E-2</v>
      </c>
      <c r="D9" s="12">
        <v>0.18404130014296802</v>
      </c>
      <c r="E9" s="12">
        <v>0.29444090736727502</v>
      </c>
      <c r="F9" s="12">
        <v>0.40804334878769</v>
      </c>
      <c r="G9" s="12">
        <v>5.9471131468687198E-4</v>
      </c>
      <c r="H9" s="12">
        <v>0.10972544294012901</v>
      </c>
    </row>
    <row r="10" spans="1:8" x14ac:dyDescent="0.2">
      <c r="A10" s="4" t="s">
        <v>10</v>
      </c>
      <c r="B10" s="13">
        <v>12542.348401146201</v>
      </c>
      <c r="C10" s="12">
        <v>0.10336113652234999</v>
      </c>
      <c r="D10" s="12">
        <v>0.18500805599587403</v>
      </c>
      <c r="E10" s="12">
        <v>0.27940970953613403</v>
      </c>
      <c r="F10" s="12">
        <v>0.33913201783943497</v>
      </c>
      <c r="G10" s="12">
        <v>2.5073039437477498E-6</v>
      </c>
      <c r="H10" s="12">
        <v>8.8654745076380687E-2</v>
      </c>
    </row>
    <row r="11" spans="1:8" x14ac:dyDescent="0.2">
      <c r="A11" s="4" t="s">
        <v>11</v>
      </c>
      <c r="B11" s="13">
        <v>35745.967311524502</v>
      </c>
      <c r="C11" s="12">
        <v>5.9517341995655101E-2</v>
      </c>
      <c r="D11" s="12">
        <v>0.254174154378005</v>
      </c>
      <c r="E11" s="12">
        <v>0.244914373289568</v>
      </c>
      <c r="F11" s="12">
        <v>0.36492179285847798</v>
      </c>
      <c r="G11" s="12">
        <v>6.5204994363895401E-4</v>
      </c>
      <c r="H11" s="12">
        <v>8.93191742688626E-2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0B5B9-0D40-40E9-938F-82B0572E19C6}">
  <dimension ref="A1:C11"/>
  <sheetViews>
    <sheetView workbookViewId="0">
      <selection activeCell="A12" sqref="A12"/>
    </sheetView>
  </sheetViews>
  <sheetFormatPr baseColWidth="10" defaultColWidth="8.83203125" defaultRowHeight="15" x14ac:dyDescent="0.2"/>
  <cols>
    <col min="1" max="1" width="19.33203125" customWidth="1"/>
    <col min="2" max="2" width="15.1640625" customWidth="1"/>
    <col min="3" max="3" width="18.1640625" customWidth="1"/>
  </cols>
  <sheetData>
    <row r="1" spans="1:3" ht="141" customHeight="1" x14ac:dyDescent="0.2">
      <c r="A1" s="6" t="s">
        <v>0</v>
      </c>
      <c r="B1" s="18" t="s">
        <v>41</v>
      </c>
      <c r="C1" s="18" t="s">
        <v>42</v>
      </c>
    </row>
    <row r="2" spans="1:3" x14ac:dyDescent="0.2">
      <c r="A2" s="4" t="s">
        <v>2</v>
      </c>
      <c r="B2" s="14">
        <v>0.30231698429272003</v>
      </c>
      <c r="C2" s="14">
        <v>0.146828404118306</v>
      </c>
    </row>
    <row r="3" spans="1:3" x14ac:dyDescent="0.2">
      <c r="A3" s="4" t="s">
        <v>3</v>
      </c>
      <c r="B3" s="14">
        <v>0.19116018550239899</v>
      </c>
      <c r="C3" s="14">
        <v>0.34004908226471897</v>
      </c>
    </row>
    <row r="4" spans="1:3" x14ac:dyDescent="0.2">
      <c r="A4" s="4" t="s">
        <v>4</v>
      </c>
      <c r="B4" s="14">
        <v>0.22872529497847602</v>
      </c>
      <c r="C4" s="14">
        <v>0.31160593946285803</v>
      </c>
    </row>
    <row r="5" spans="1:3" x14ac:dyDescent="0.2">
      <c r="A5" s="4" t="s">
        <v>5</v>
      </c>
      <c r="B5" s="14">
        <v>0.26558286845719897</v>
      </c>
      <c r="C5" s="14">
        <v>0.23588746805678099</v>
      </c>
    </row>
    <row r="6" spans="1:3" x14ac:dyDescent="0.2">
      <c r="A6" s="4" t="s">
        <v>6</v>
      </c>
      <c r="B6" s="14">
        <v>0.31476200191685899</v>
      </c>
      <c r="C6" s="14">
        <v>0.15468859801357801</v>
      </c>
    </row>
    <row r="7" spans="1:3" x14ac:dyDescent="0.2">
      <c r="A7" s="4" t="s">
        <v>7</v>
      </c>
      <c r="B7" s="14">
        <v>0.29814557713045803</v>
      </c>
      <c r="C7" s="14">
        <v>0.18555137013585299</v>
      </c>
    </row>
    <row r="8" spans="1:3" x14ac:dyDescent="0.2">
      <c r="A8" s="4" t="s">
        <v>8</v>
      </c>
      <c r="B8" s="14">
        <v>0.127290453216238</v>
      </c>
      <c r="C8" s="14">
        <v>0.54934907251985599</v>
      </c>
    </row>
    <row r="9" spans="1:3" x14ac:dyDescent="0.2">
      <c r="A9" s="4" t="s">
        <v>9</v>
      </c>
      <c r="B9" s="14">
        <v>0.33735887291074801</v>
      </c>
      <c r="C9" s="14">
        <v>0.19568881221805501</v>
      </c>
    </row>
    <row r="10" spans="1:3" x14ac:dyDescent="0.2">
      <c r="A10" s="4" t="s">
        <v>10</v>
      </c>
      <c r="B10" s="14">
        <v>0.36581275613735498</v>
      </c>
      <c r="C10" s="14">
        <v>0.19131747015557199</v>
      </c>
    </row>
    <row r="11" spans="1:3" x14ac:dyDescent="0.2">
      <c r="A11" s="4" t="s">
        <v>11</v>
      </c>
      <c r="B11" s="14">
        <v>0.26853438012088499</v>
      </c>
      <c r="C11" s="14">
        <v>0.20748838450482901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80B27-BFF9-446B-BA8D-37531D14069A}">
  <dimension ref="A1:F11"/>
  <sheetViews>
    <sheetView workbookViewId="0">
      <selection activeCell="A13" sqref="A13"/>
    </sheetView>
  </sheetViews>
  <sheetFormatPr baseColWidth="10" defaultColWidth="8.83203125" defaultRowHeight="15" x14ac:dyDescent="0.2"/>
  <cols>
    <col min="1" max="1" width="18.33203125" customWidth="1"/>
    <col min="2" max="2" width="14.83203125" customWidth="1"/>
    <col min="3" max="3" width="11.6640625" customWidth="1"/>
    <col min="4" max="4" width="12.6640625" customWidth="1"/>
    <col min="5" max="5" width="12.33203125" customWidth="1"/>
    <col min="6" max="6" width="12.6640625" customWidth="1"/>
  </cols>
  <sheetData>
    <row r="1" spans="1:6" ht="96" x14ac:dyDescent="0.2">
      <c r="A1" s="6" t="s">
        <v>0</v>
      </c>
      <c r="B1" s="18" t="s">
        <v>21</v>
      </c>
      <c r="C1" s="18" t="s">
        <v>25</v>
      </c>
      <c r="D1" s="18" t="s">
        <v>24</v>
      </c>
      <c r="E1" s="18" t="s">
        <v>22</v>
      </c>
      <c r="F1" s="18" t="s">
        <v>23</v>
      </c>
    </row>
    <row r="2" spans="1:6" x14ac:dyDescent="0.2">
      <c r="A2" s="4" t="s">
        <v>2</v>
      </c>
      <c r="B2" s="9">
        <v>957.095269144089</v>
      </c>
      <c r="C2" s="11">
        <v>0.84360000000000002</v>
      </c>
      <c r="D2" s="11">
        <v>0.84503064957816476</v>
      </c>
      <c r="E2" s="11">
        <v>0.14522670887217437</v>
      </c>
      <c r="F2" s="11">
        <v>0.78337902090112899</v>
      </c>
    </row>
    <row r="3" spans="1:6" x14ac:dyDescent="0.2">
      <c r="A3" s="4" t="s">
        <v>3</v>
      </c>
      <c r="B3" s="9">
        <v>141392.59096879701</v>
      </c>
      <c r="C3" s="11">
        <v>0.91010000000000002</v>
      </c>
      <c r="D3" s="11">
        <v>0.91388259285573792</v>
      </c>
      <c r="E3" s="11">
        <v>6.6237895011488537E-2</v>
      </c>
      <c r="F3" s="11">
        <v>0.86227917338776738</v>
      </c>
    </row>
    <row r="4" spans="1:6" x14ac:dyDescent="0.2">
      <c r="A4" s="4" t="s">
        <v>4</v>
      </c>
      <c r="B4" s="9">
        <v>54115.471276475597</v>
      </c>
      <c r="C4" s="11">
        <v>0.85709999999999997</v>
      </c>
      <c r="D4" s="11">
        <v>0.85929244993670495</v>
      </c>
      <c r="E4" s="11">
        <v>0.11912802698236791</v>
      </c>
      <c r="F4" s="11">
        <v>0.78713619321647699</v>
      </c>
    </row>
    <row r="5" spans="1:6" x14ac:dyDescent="0.2">
      <c r="A5" s="4" t="s">
        <v>5</v>
      </c>
      <c r="B5" s="9">
        <v>34100.491678974198</v>
      </c>
      <c r="C5" s="11">
        <v>0.82379999999999998</v>
      </c>
      <c r="D5" s="11">
        <v>0.82981113960764519</v>
      </c>
      <c r="E5" s="11">
        <v>0.14231143581962344</v>
      </c>
      <c r="F5" s="11">
        <v>0.73823241865026912</v>
      </c>
    </row>
    <row r="6" spans="1:6" x14ac:dyDescent="0.2">
      <c r="A6" s="4" t="s">
        <v>6</v>
      </c>
      <c r="B6" s="9">
        <v>9749.4479041457198</v>
      </c>
      <c r="C6" s="11">
        <v>0.83509999999999995</v>
      </c>
      <c r="D6" s="11">
        <v>0.83787830264052909</v>
      </c>
      <c r="E6" s="11">
        <v>0.12171229164502484</v>
      </c>
      <c r="F6" s="11">
        <v>0.77689236541530338</v>
      </c>
    </row>
    <row r="7" spans="1:6" x14ac:dyDescent="0.2">
      <c r="A7" s="4" t="s">
        <v>7</v>
      </c>
      <c r="B7" s="9">
        <v>69.698580473487795</v>
      </c>
      <c r="C7" s="11">
        <v>0.62309999999999999</v>
      </c>
      <c r="D7" s="11">
        <v>0.62320674130606268</v>
      </c>
      <c r="E7" s="11">
        <v>0.3151364179450048</v>
      </c>
      <c r="F7" s="11">
        <v>0.70271172919622282</v>
      </c>
    </row>
    <row r="8" spans="1:6" x14ac:dyDescent="0.2">
      <c r="A8" s="4" t="s">
        <v>8</v>
      </c>
      <c r="B8" s="9">
        <v>215.87971713228799</v>
      </c>
      <c r="C8" s="11">
        <v>0.83550000000000002</v>
      </c>
      <c r="D8" s="11">
        <v>0.84215648721200065</v>
      </c>
      <c r="E8" s="11">
        <v>0.1159779028317719</v>
      </c>
      <c r="F8" s="11">
        <v>0.91033473953118371</v>
      </c>
    </row>
    <row r="9" spans="1:6" x14ac:dyDescent="0.2">
      <c r="A9" s="4" t="s">
        <v>9</v>
      </c>
      <c r="B9" s="9">
        <v>557.88201202953599</v>
      </c>
      <c r="C9" s="11">
        <v>0.74370000000000003</v>
      </c>
      <c r="D9" s="11">
        <v>0.74372591808420474</v>
      </c>
      <c r="E9" s="11">
        <v>0.22782342067823297</v>
      </c>
      <c r="F9" s="11">
        <v>0.65742962986700348</v>
      </c>
    </row>
    <row r="10" spans="1:6" x14ac:dyDescent="0.2">
      <c r="A10" s="4" t="s">
        <v>10</v>
      </c>
      <c r="B10" s="9">
        <v>5895.96684096846</v>
      </c>
      <c r="C10" s="11">
        <v>0.70889999999999997</v>
      </c>
      <c r="D10" s="11">
        <v>0.71564636939150006</v>
      </c>
      <c r="E10" s="11">
        <v>0.24806394150689964</v>
      </c>
      <c r="F10" s="11">
        <v>0.71932022354691494</v>
      </c>
    </row>
    <row r="11" spans="1:6" x14ac:dyDescent="0.2">
      <c r="A11" s="4" t="s">
        <v>11</v>
      </c>
      <c r="B11" s="9">
        <v>15320.952263483299</v>
      </c>
      <c r="C11" s="11">
        <v>0.80379999999999996</v>
      </c>
      <c r="D11" s="11">
        <v>0.81267823678831819</v>
      </c>
      <c r="E11" s="11">
        <v>0.16538403041151034</v>
      </c>
      <c r="F11" s="11">
        <v>0.74277950623273969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5D3E9-5A2F-491B-86ED-2724B5EF106D}">
  <dimension ref="A1:R12"/>
  <sheetViews>
    <sheetView workbookViewId="0">
      <selection activeCell="A12" sqref="A12"/>
    </sheetView>
  </sheetViews>
  <sheetFormatPr baseColWidth="10" defaultColWidth="8.83203125" defaultRowHeight="15" x14ac:dyDescent="0.2"/>
  <cols>
    <col min="1" max="1" width="20.83203125" customWidth="1"/>
    <col min="2" max="2" width="14" customWidth="1"/>
    <col min="3" max="3" width="16.1640625" customWidth="1"/>
    <col min="4" max="4" width="14.5" customWidth="1"/>
    <col min="5" max="5" width="19.6640625" customWidth="1"/>
    <col min="10" max="10" width="20.83203125" customWidth="1"/>
    <col min="11" max="11" width="14" customWidth="1"/>
    <col min="12" max="12" width="11.83203125" customWidth="1"/>
    <col min="13" max="13" width="18.83203125" customWidth="1"/>
    <col min="14" max="14" width="15.5" customWidth="1"/>
    <col min="15" max="15" width="14.5" customWidth="1"/>
    <col min="16" max="16" width="19.1640625" customWidth="1"/>
    <col min="17" max="17" width="19.6640625" customWidth="1"/>
    <col min="18" max="18" width="14" customWidth="1"/>
  </cols>
  <sheetData>
    <row r="1" spans="1:18" s="1" customFormat="1" ht="57.75" customHeight="1" x14ac:dyDescent="0.2">
      <c r="A1" s="6" t="s">
        <v>0</v>
      </c>
      <c r="B1" s="18" t="s">
        <v>49</v>
      </c>
      <c r="C1" s="18" t="s">
        <v>44</v>
      </c>
      <c r="D1" s="18" t="s">
        <v>45</v>
      </c>
      <c r="E1" s="18" t="s">
        <v>43</v>
      </c>
      <c r="J1" s="1" t="s">
        <v>50</v>
      </c>
      <c r="K1"/>
      <c r="L1"/>
      <c r="M1"/>
      <c r="N1"/>
      <c r="O1"/>
      <c r="P1"/>
      <c r="Q1"/>
      <c r="R1"/>
    </row>
    <row r="2" spans="1:18" ht="48" x14ac:dyDescent="0.2">
      <c r="A2" s="4" t="s">
        <v>2</v>
      </c>
      <c r="B2" s="22">
        <v>192198.73268252285</v>
      </c>
      <c r="C2" s="17">
        <v>0.94208034792346895</v>
      </c>
      <c r="D2" s="17">
        <v>5.72492580241502E-2</v>
      </c>
      <c r="E2" s="17">
        <v>6.7039405238053897E-4</v>
      </c>
      <c r="J2" s="1" t="s">
        <v>0</v>
      </c>
      <c r="K2" s="1" t="s">
        <v>49</v>
      </c>
      <c r="L2" s="1" t="s">
        <v>46</v>
      </c>
      <c r="M2" s="1" t="s">
        <v>44</v>
      </c>
      <c r="N2" s="1" t="s">
        <v>47</v>
      </c>
      <c r="O2" s="1" t="s">
        <v>45</v>
      </c>
      <c r="P2" s="1" t="s">
        <v>48</v>
      </c>
      <c r="Q2" s="1" t="s">
        <v>43</v>
      </c>
      <c r="R2" s="1" t="s">
        <v>49</v>
      </c>
    </row>
    <row r="3" spans="1:18" x14ac:dyDescent="0.2">
      <c r="A3" s="4" t="s">
        <v>3</v>
      </c>
      <c r="B3" s="22">
        <v>833755.22923462279</v>
      </c>
      <c r="C3" s="17">
        <v>6.8929245815350496E-2</v>
      </c>
      <c r="D3" s="17">
        <v>4.0523173175892602E-2</v>
      </c>
      <c r="E3" s="17">
        <v>0.89054758100875797</v>
      </c>
      <c r="J3" t="s">
        <v>2</v>
      </c>
      <c r="K3" s="15">
        <v>192198.73268252285</v>
      </c>
      <c r="L3" s="15">
        <v>181066.64895600101</v>
      </c>
      <c r="M3" s="3">
        <v>0.94208034792346895</v>
      </c>
      <c r="N3" s="15">
        <v>11003.2348392564</v>
      </c>
      <c r="O3" s="3">
        <v>5.72492580241502E-2</v>
      </c>
      <c r="P3" s="15">
        <v>128.84888726544099</v>
      </c>
      <c r="Q3" s="3">
        <v>6.7039405238053897E-4</v>
      </c>
      <c r="R3" s="15">
        <v>192198.73268252285</v>
      </c>
    </row>
    <row r="4" spans="1:18" x14ac:dyDescent="0.2">
      <c r="A4" s="4" t="s">
        <v>4</v>
      </c>
      <c r="B4" s="22">
        <v>2309242.43886965</v>
      </c>
      <c r="C4" s="17">
        <v>0.50053106359939203</v>
      </c>
      <c r="D4" s="17">
        <v>0.43793356832265301</v>
      </c>
      <c r="E4" s="17">
        <v>6.1535368077955503E-2</v>
      </c>
      <c r="J4" t="s">
        <v>3</v>
      </c>
      <c r="K4" s="15">
        <v>833755.22923462279</v>
      </c>
      <c r="L4" s="15">
        <v>57470.119145747201</v>
      </c>
      <c r="M4" s="3">
        <v>6.8929245815350496E-2</v>
      </c>
      <c r="N4" s="15">
        <v>33786.4075405806</v>
      </c>
      <c r="O4" s="3">
        <v>4.0523173175892602E-2</v>
      </c>
      <c r="P4" s="15">
        <v>742498.70254829503</v>
      </c>
      <c r="Q4" s="3">
        <v>0.89054758100875797</v>
      </c>
      <c r="R4" s="15">
        <v>833755.22923462279</v>
      </c>
    </row>
    <row r="5" spans="1:18" x14ac:dyDescent="0.2">
      <c r="A5" s="4" t="s">
        <v>5</v>
      </c>
      <c r="B5" s="22">
        <v>2244267.5144249583</v>
      </c>
      <c r="C5" s="17">
        <v>0.23603584133204</v>
      </c>
      <c r="D5" s="17">
        <v>0.65686541480531302</v>
      </c>
      <c r="E5" s="17">
        <v>0.10709874386264701</v>
      </c>
      <c r="J5" t="s">
        <v>4</v>
      </c>
      <c r="K5" s="15">
        <v>2309242.43886965</v>
      </c>
      <c r="L5" s="15">
        <v>1155847.5740362799</v>
      </c>
      <c r="M5" s="3">
        <v>0.50053106359939203</v>
      </c>
      <c r="N5" s="15">
        <v>1011294.78137629</v>
      </c>
      <c r="O5" s="3">
        <v>0.43793356832265301</v>
      </c>
      <c r="P5" s="15">
        <v>142100.08345708001</v>
      </c>
      <c r="Q5" s="3">
        <v>6.1535368077955503E-2</v>
      </c>
      <c r="R5" s="15">
        <v>2309242.43886965</v>
      </c>
    </row>
    <row r="6" spans="1:18" x14ac:dyDescent="0.2">
      <c r="A6" s="4" t="s">
        <v>6</v>
      </c>
      <c r="B6" s="22">
        <v>649200.80552137585</v>
      </c>
      <c r="C6" s="17">
        <v>8.9858029783540395E-3</v>
      </c>
      <c r="D6" s="17">
        <v>0.48597472445781198</v>
      </c>
      <c r="E6" s="17">
        <v>0.50503947256383397</v>
      </c>
      <c r="J6" t="s">
        <v>5</v>
      </c>
      <c r="K6" s="15">
        <v>2244267.5144249583</v>
      </c>
      <c r="L6" s="15">
        <v>529727.57094146102</v>
      </c>
      <c r="M6" s="3">
        <v>0.23603584133204</v>
      </c>
      <c r="N6" s="15">
        <v>1474181.71179684</v>
      </c>
      <c r="O6" s="3">
        <v>0.65686541480531302</v>
      </c>
      <c r="P6" s="15">
        <v>240358.231686657</v>
      </c>
      <c r="Q6" s="3">
        <v>0.10709874386264701</v>
      </c>
      <c r="R6" s="15">
        <v>2244267.5144249583</v>
      </c>
    </row>
    <row r="7" spans="1:18" x14ac:dyDescent="0.2">
      <c r="A7" s="4" t="s">
        <v>7</v>
      </c>
      <c r="B7" s="22">
        <v>54384.217432397978</v>
      </c>
      <c r="C7" s="17">
        <v>0.40368869697245402</v>
      </c>
      <c r="D7" s="17">
        <v>0.596148438738627</v>
      </c>
      <c r="E7" s="17">
        <v>1.6286428891959401E-4</v>
      </c>
      <c r="J7" t="s">
        <v>6</v>
      </c>
      <c r="K7" s="15">
        <v>649200.80552137585</v>
      </c>
      <c r="L7" s="15">
        <v>5833.5905318038303</v>
      </c>
      <c r="M7" s="3">
        <v>8.9858029783540395E-3</v>
      </c>
      <c r="N7" s="15">
        <v>315495.18258104002</v>
      </c>
      <c r="O7" s="3">
        <v>0.48597472445781198</v>
      </c>
      <c r="P7" s="15">
        <v>327872.03240853199</v>
      </c>
      <c r="Q7" s="3">
        <v>0.50503947256383397</v>
      </c>
      <c r="R7" s="15">
        <v>649200.80552137585</v>
      </c>
    </row>
    <row r="8" spans="1:18" x14ac:dyDescent="0.2">
      <c r="A8" s="4" t="s">
        <v>8</v>
      </c>
      <c r="B8" s="22">
        <v>22684.286933462652</v>
      </c>
      <c r="C8" s="23" t="s">
        <v>57</v>
      </c>
      <c r="D8" s="17">
        <v>1.4008710473339801E-4</v>
      </c>
      <c r="E8" s="17">
        <v>0.99985991289526699</v>
      </c>
      <c r="J8" t="s">
        <v>7</v>
      </c>
      <c r="K8" s="15">
        <v>54384.217432397978</v>
      </c>
      <c r="L8" s="15">
        <v>21954.293871151302</v>
      </c>
      <c r="M8" s="3">
        <v>0.40368869697245402</v>
      </c>
      <c r="N8" s="15">
        <v>32421.066314346099</v>
      </c>
      <c r="O8" s="3">
        <v>0.596148438738627</v>
      </c>
      <c r="P8" s="15">
        <v>8.8572469005761008</v>
      </c>
      <c r="Q8" s="3">
        <v>1.6286428891959401E-4</v>
      </c>
      <c r="R8" s="15">
        <v>54384.217432397978</v>
      </c>
    </row>
    <row r="9" spans="1:18" x14ac:dyDescent="0.2">
      <c r="A9" s="4" t="s">
        <v>9</v>
      </c>
      <c r="B9" s="22">
        <v>751544.646757429</v>
      </c>
      <c r="C9" s="17">
        <v>0.29691623390487598</v>
      </c>
      <c r="D9" s="17">
        <v>2.4647766960753902E-3</v>
      </c>
      <c r="E9" s="17">
        <v>0.70061898939904899</v>
      </c>
      <c r="J9" t="s">
        <v>8</v>
      </c>
      <c r="K9" s="15">
        <v>22684.286933462652</v>
      </c>
      <c r="L9" s="15"/>
      <c r="M9" s="3"/>
      <c r="N9" s="15">
        <v>3.1777760794504402</v>
      </c>
      <c r="O9" s="3">
        <v>1.4008710473339801E-4</v>
      </c>
      <c r="P9" s="15">
        <v>22681.109157383202</v>
      </c>
      <c r="Q9" s="3">
        <v>0.99985991289526699</v>
      </c>
      <c r="R9" s="15">
        <v>22684.286933462652</v>
      </c>
    </row>
    <row r="10" spans="1:18" x14ac:dyDescent="0.2">
      <c r="A10" s="4" t="s">
        <v>10</v>
      </c>
      <c r="B10" s="22">
        <v>2051154.4779695165</v>
      </c>
      <c r="C10" s="17">
        <v>0.114016869787813</v>
      </c>
      <c r="D10" s="17">
        <v>0.88589652879805403</v>
      </c>
      <c r="E10" s="17">
        <v>8.6601414133140995E-5</v>
      </c>
      <c r="J10" t="s">
        <v>9</v>
      </c>
      <c r="K10" s="15">
        <v>751544.646757429</v>
      </c>
      <c r="L10" s="15">
        <v>223145.80612658599</v>
      </c>
      <c r="M10" s="3">
        <v>0.29691623390487598</v>
      </c>
      <c r="N10" s="15">
        <v>1852.3897313879199</v>
      </c>
      <c r="O10" s="3">
        <v>2.4647766960753902E-3</v>
      </c>
      <c r="P10" s="15">
        <v>526546.450899455</v>
      </c>
      <c r="Q10" s="3">
        <v>0.70061898939904899</v>
      </c>
      <c r="R10" s="15">
        <v>751544.646757429</v>
      </c>
    </row>
    <row r="11" spans="1:18" x14ac:dyDescent="0.2">
      <c r="A11" s="4" t="s">
        <v>11</v>
      </c>
      <c r="B11" s="22">
        <v>3326283.7924854537</v>
      </c>
      <c r="C11" s="17">
        <v>0.25118671380304503</v>
      </c>
      <c r="D11" s="17">
        <v>0.71913811031848496</v>
      </c>
      <c r="E11" s="17">
        <v>2.9675175878470302E-2</v>
      </c>
      <c r="J11" t="s">
        <v>10</v>
      </c>
      <c r="K11" s="15">
        <v>2051154.4779695165</v>
      </c>
      <c r="L11" s="15">
        <v>233866.21302933901</v>
      </c>
      <c r="M11" s="3">
        <v>0.114016869787813</v>
      </c>
      <c r="N11" s="15">
        <v>1817110.63206178</v>
      </c>
      <c r="O11" s="3">
        <v>0.88589652879805403</v>
      </c>
      <c r="P11" s="15">
        <v>177.632878397685</v>
      </c>
      <c r="Q11" s="3">
        <v>8.6601414133140995E-5</v>
      </c>
      <c r="R11" s="15">
        <v>2051154.4779695165</v>
      </c>
    </row>
    <row r="12" spans="1:18" x14ac:dyDescent="0.2">
      <c r="J12" t="s">
        <v>11</v>
      </c>
      <c r="K12" s="15">
        <v>3326283.7924854537</v>
      </c>
      <c r="L12" s="15">
        <v>835518.29501075298</v>
      </c>
      <c r="M12" s="3">
        <v>0.25118671380304503</v>
      </c>
      <c r="N12" s="15">
        <v>2392057.4409109899</v>
      </c>
      <c r="O12" s="3">
        <v>0.71913811031848496</v>
      </c>
      <c r="P12" s="15">
        <v>98708.056563710998</v>
      </c>
      <c r="Q12" s="3">
        <v>2.9675175878470302E-2</v>
      </c>
      <c r="R12" s="15">
        <v>3326283.7924854537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CA1AA-AA55-46E1-AED1-640A3D8F3546}">
  <dimension ref="A1:M12"/>
  <sheetViews>
    <sheetView workbookViewId="0">
      <selection activeCell="A12" sqref="A12"/>
    </sheetView>
  </sheetViews>
  <sheetFormatPr baseColWidth="10" defaultColWidth="8.83203125" defaultRowHeight="15" x14ac:dyDescent="0.2"/>
  <cols>
    <col min="1" max="1" width="16.33203125" customWidth="1"/>
    <col min="2" max="2" width="17.5" customWidth="1"/>
    <col min="3" max="3" width="16.6640625" customWidth="1"/>
    <col min="10" max="10" width="16.33203125" customWidth="1"/>
    <col min="11" max="11" width="20.5" customWidth="1"/>
    <col min="12" max="12" width="13.5" customWidth="1"/>
  </cols>
  <sheetData>
    <row r="1" spans="1:13" ht="35.25" customHeight="1" x14ac:dyDescent="0.2">
      <c r="A1" s="6" t="s">
        <v>0</v>
      </c>
      <c r="B1" s="18" t="s">
        <v>52</v>
      </c>
      <c r="C1" s="18" t="s">
        <v>53</v>
      </c>
      <c r="J1" t="s">
        <v>54</v>
      </c>
    </row>
    <row r="2" spans="1:13" x14ac:dyDescent="0.2">
      <c r="A2" s="4" t="s">
        <v>2</v>
      </c>
      <c r="B2" s="8">
        <v>1282.25875089131</v>
      </c>
      <c r="C2" s="17">
        <v>0.60131494725449985</v>
      </c>
      <c r="J2" t="s">
        <v>0</v>
      </c>
      <c r="K2" t="s">
        <v>52</v>
      </c>
      <c r="L2" t="s">
        <v>53</v>
      </c>
    </row>
    <row r="3" spans="1:13" x14ac:dyDescent="0.2">
      <c r="A3" s="4" t="s">
        <v>3</v>
      </c>
      <c r="B3" s="8">
        <v>155174.78667073301</v>
      </c>
      <c r="C3" s="17">
        <v>0.54891043726881861</v>
      </c>
      <c r="J3" t="s">
        <v>2</v>
      </c>
      <c r="K3">
        <v>1282.25875089131</v>
      </c>
      <c r="L3">
        <v>771.041353158829</v>
      </c>
      <c r="M3" s="3">
        <f>L3/K3</f>
        <v>0.60131494725449985</v>
      </c>
    </row>
    <row r="4" spans="1:13" x14ac:dyDescent="0.2">
      <c r="A4" s="4" t="s">
        <v>4</v>
      </c>
      <c r="B4" s="8">
        <v>62997.302202543899</v>
      </c>
      <c r="C4" s="17">
        <v>0.48824839338799092</v>
      </c>
      <c r="J4" t="s">
        <v>3</v>
      </c>
      <c r="K4">
        <v>155174.78667073301</v>
      </c>
      <c r="L4">
        <v>85177.060004527695</v>
      </c>
      <c r="M4" s="3">
        <f t="shared" ref="M4:M12" si="0">L4/K4</f>
        <v>0.54891043726881861</v>
      </c>
    </row>
    <row r="5" spans="1:13" x14ac:dyDescent="0.2">
      <c r="A5" s="4" t="s">
        <v>5</v>
      </c>
      <c r="B5" s="8">
        <v>40797.2509450547</v>
      </c>
      <c r="C5" s="17">
        <v>0.50445324605079478</v>
      </c>
      <c r="J5" t="s">
        <v>4</v>
      </c>
      <c r="K5">
        <v>62997.302202543899</v>
      </c>
      <c r="L5">
        <v>30758.3315881698</v>
      </c>
      <c r="M5" s="3">
        <f t="shared" si="0"/>
        <v>0.48824839338799092</v>
      </c>
    </row>
    <row r="6" spans="1:13" x14ac:dyDescent="0.2">
      <c r="A6" s="4" t="s">
        <v>6</v>
      </c>
      <c r="B6" s="8">
        <v>11286.425523284201</v>
      </c>
      <c r="C6" s="17">
        <v>0.59187457341755045</v>
      </c>
      <c r="J6" t="s">
        <v>5</v>
      </c>
      <c r="K6">
        <v>40797.2509450547</v>
      </c>
      <c r="L6">
        <v>20580.3056691817</v>
      </c>
      <c r="M6" s="3">
        <f t="shared" si="0"/>
        <v>0.50445324605079478</v>
      </c>
    </row>
    <row r="7" spans="1:13" x14ac:dyDescent="0.2">
      <c r="A7" s="4" t="s">
        <v>7</v>
      </c>
      <c r="B7" s="8">
        <v>89.4073650961178</v>
      </c>
      <c r="C7" s="17">
        <v>0.44738690776810786</v>
      </c>
      <c r="J7" t="s">
        <v>6</v>
      </c>
      <c r="K7">
        <v>11286.425523284201</v>
      </c>
      <c r="L7">
        <v>6680.1482920027902</v>
      </c>
      <c r="M7" s="3">
        <f t="shared" si="0"/>
        <v>0.59187457341755045</v>
      </c>
    </row>
    <row r="8" spans="1:13" x14ac:dyDescent="0.2">
      <c r="A8" s="4" t="s">
        <v>8</v>
      </c>
      <c r="B8" s="8">
        <v>340.86052784713002</v>
      </c>
      <c r="C8" s="17">
        <v>0.44095666936365546</v>
      </c>
      <c r="J8" t="s">
        <v>7</v>
      </c>
      <c r="K8">
        <v>89.4073650961178</v>
      </c>
      <c r="L8">
        <v>39.999684602046401</v>
      </c>
      <c r="M8" s="3">
        <f t="shared" si="0"/>
        <v>0.44738690776810786</v>
      </c>
    </row>
    <row r="9" spans="1:13" x14ac:dyDescent="0.2">
      <c r="A9" s="4" t="s">
        <v>9</v>
      </c>
      <c r="B9" s="8">
        <v>937.73277648147598</v>
      </c>
      <c r="C9" s="17">
        <v>0.50864560812378534</v>
      </c>
      <c r="J9" t="s">
        <v>8</v>
      </c>
      <c r="K9">
        <v>340.86052784713002</v>
      </c>
      <c r="L9">
        <v>150.30472307700799</v>
      </c>
      <c r="M9" s="3">
        <f t="shared" si="0"/>
        <v>0.44095666936365546</v>
      </c>
    </row>
    <row r="10" spans="1:13" x14ac:dyDescent="0.2">
      <c r="A10" s="4" t="s">
        <v>10</v>
      </c>
      <c r="B10" s="8">
        <v>8894.2192885877903</v>
      </c>
      <c r="C10" s="17">
        <v>0.45432845859097398</v>
      </c>
      <c r="J10" t="s">
        <v>9</v>
      </c>
      <c r="K10">
        <v>937.73277648147598</v>
      </c>
      <c r="L10">
        <v>476.97365835102602</v>
      </c>
      <c r="M10" s="3">
        <f t="shared" si="0"/>
        <v>0.50864560812378534</v>
      </c>
    </row>
    <row r="11" spans="1:13" x14ac:dyDescent="0.2">
      <c r="A11" s="4" t="s">
        <v>11</v>
      </c>
      <c r="B11" s="8">
        <v>18616.492264177501</v>
      </c>
      <c r="C11" s="17">
        <v>0.53891528060237703</v>
      </c>
      <c r="J11" t="s">
        <v>10</v>
      </c>
      <c r="K11">
        <v>8894.2192885877903</v>
      </c>
      <c r="L11">
        <v>4040.8969397542</v>
      </c>
      <c r="M11" s="3">
        <f t="shared" si="0"/>
        <v>0.45432845859097398</v>
      </c>
    </row>
    <row r="12" spans="1:13" x14ac:dyDescent="0.2">
      <c r="J12" t="s">
        <v>11</v>
      </c>
      <c r="K12">
        <v>18616.492264177501</v>
      </c>
      <c r="L12">
        <v>10032.7121523812</v>
      </c>
      <c r="M12" s="3">
        <f t="shared" si="0"/>
        <v>0.53891528060237703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Population, Age, Veteran Status</vt:lpstr>
      <vt:lpstr>MHI &amp; Poverty</vt:lpstr>
      <vt:lpstr>Employment</vt:lpstr>
      <vt:lpstr>Race &amp; Ethnicity</vt:lpstr>
      <vt:lpstr>Health &amp; Insurance</vt:lpstr>
      <vt:lpstr>Education</vt:lpstr>
      <vt:lpstr>Technology Access</vt:lpstr>
      <vt:lpstr>DAC status</vt:lpstr>
      <vt:lpstr>Housing &amp; Home Ownership</vt:lpstr>
      <vt:lpstr>Household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Reza, Reza Environmental</dc:creator>
  <cp:lastModifiedBy>Allison Hacker</cp:lastModifiedBy>
  <dcterms:created xsi:type="dcterms:W3CDTF">2022-10-21T15:20:28Z</dcterms:created>
  <dcterms:modified xsi:type="dcterms:W3CDTF">2022-10-25T00:27:34Z</dcterms:modified>
</cp:coreProperties>
</file>