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autoCompressPictures="0" defaultThemeVersion="124226"/>
  <mc:AlternateContent xmlns:mc="http://schemas.openxmlformats.org/markup-compatibility/2006">
    <mc:Choice Requires="x15">
      <x15ac:absPath xmlns:x15ac="http://schemas.microsoft.com/office/spreadsheetml/2010/11/ac" url="C:\Users\Owner\Dropbox\NCRP\NCRP DAC Involvement Program\Needs Assessment\"/>
    </mc:Choice>
  </mc:AlternateContent>
  <xr:revisionPtr revIDLastSave="0" documentId="13_ncr:1_{BD8114FB-42B9-4892-9985-8EEFAD0D22B6}" xr6:coauthVersionLast="45" xr6:coauthVersionMax="45" xr10:uidLastSave="{00000000-0000-0000-0000-000000000000}"/>
  <bookViews>
    <workbookView xWindow="675" yWindow="765" windowWidth="18015" windowHeight="14790" tabRatio="800" xr2:uid="{00000000-000D-0000-FFFF-FFFF00000000}"/>
  </bookViews>
  <sheets>
    <sheet name="All Systems Except Tribes" sheetId="16" r:id="rId1"/>
    <sheet name="DAC &amp; &quot;C&quot; Comm Needs Table" sheetId="15" r:id="rId2"/>
    <sheet name="DAC Communities" sheetId="14" r:id="rId3"/>
    <sheet name="&quot;Community&quot; ~ &quot;C&quot; Systems" sheetId="13" r:id="rId4"/>
    <sheet name="Affordability Calculations" sheetId="9" r:id="rId5"/>
    <sheet name="Sheet1" sheetId="4" state="hidden" r:id="rId6"/>
    <sheet name="DAC, SDAC, EDA calculations" sheetId="11" r:id="rId7"/>
    <sheet name="H2O System Classification" sheetId="12" r:id="rId8"/>
    <sheet name="Spreadsheet Metadata" sheetId="10" r:id="rId9"/>
    <sheet name="Lists" sheetId="8" r:id="rId10"/>
    <sheet name="Contaminants of Concern" sheetId="18" r:id="rId11"/>
  </sheets>
  <externalReferences>
    <externalReference r:id="rId12"/>
    <externalReference r:id="rId13"/>
  </externalReferences>
  <definedNames>
    <definedName name="TMF">Sheet1!$A$1:$A$6</definedName>
    <definedName name="wastewater" localSheetId="4">[1]Sheet1!$E$1:$E$2</definedName>
    <definedName name="wastewater" localSheetId="10">[2]Sheet1!$E$1:$E$2</definedName>
    <definedName name="wastewater">Sheet1!$E$1:$E$2</definedName>
    <definedName name="watersource">Sheet1!$C$2:$C$5</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C284" i="13" l="1"/>
  <c r="D284" i="13"/>
  <c r="E284" i="13"/>
  <c r="F284" i="13"/>
  <c r="G284" i="13"/>
  <c r="C242" i="18" l="1"/>
  <c r="C312" i="16" l="1"/>
  <c r="G105" i="15" l="1"/>
  <c r="F105" i="15"/>
  <c r="E105" i="15"/>
  <c r="G58" i="15"/>
  <c r="F58" i="15"/>
  <c r="E58" i="15"/>
  <c r="G56" i="15"/>
  <c r="F56" i="15"/>
  <c r="E56" i="15"/>
  <c r="G48" i="15"/>
  <c r="F48" i="15"/>
  <c r="E48" i="15"/>
  <c r="G39" i="15"/>
  <c r="F39" i="15"/>
  <c r="E39" i="15"/>
  <c r="G21" i="15"/>
  <c r="F21" i="15"/>
  <c r="E21" i="15"/>
  <c r="G6" i="15"/>
  <c r="F6" i="15"/>
  <c r="E6" i="15"/>
  <c r="E30" i="15"/>
  <c r="U313" i="9"/>
  <c r="BJ312" i="16" l="1"/>
  <c r="BI312" i="16"/>
  <c r="BH312" i="16"/>
  <c r="J304" i="16"/>
  <c r="J265" i="16"/>
  <c r="J154" i="16"/>
  <c r="AM127" i="16"/>
  <c r="J123" i="16"/>
  <c r="AM111" i="16"/>
  <c r="J87" i="16"/>
  <c r="AM76" i="16"/>
  <c r="J61" i="16"/>
  <c r="J56" i="16"/>
  <c r="J55" i="16"/>
  <c r="J25" i="16"/>
  <c r="D311" i="11" l="1"/>
  <c r="D310" i="11"/>
  <c r="D309" i="11"/>
  <c r="D308" i="11"/>
  <c r="D307" i="11"/>
  <c r="D306" i="11"/>
  <c r="D305" i="11"/>
  <c r="D304" i="11"/>
  <c r="D303" i="11"/>
  <c r="D302" i="11"/>
  <c r="D301" i="11"/>
  <c r="D300" i="11"/>
  <c r="D299" i="11"/>
  <c r="D298" i="11"/>
  <c r="D297" i="11"/>
  <c r="D296" i="11"/>
  <c r="D295" i="11"/>
  <c r="D294" i="11"/>
  <c r="D293" i="11"/>
  <c r="D292" i="11"/>
  <c r="D291" i="11"/>
  <c r="D290" i="11"/>
  <c r="D289" i="11"/>
  <c r="D288" i="11"/>
  <c r="D287" i="11"/>
  <c r="D286" i="11"/>
  <c r="D285" i="11"/>
  <c r="D284" i="11"/>
  <c r="D283" i="11"/>
  <c r="D282" i="11"/>
  <c r="D281" i="11"/>
  <c r="D280" i="11"/>
  <c r="D279" i="11"/>
  <c r="D278" i="11"/>
  <c r="D277" i="11"/>
  <c r="D276" i="11"/>
  <c r="D275" i="11"/>
  <c r="D274" i="11"/>
  <c r="D273" i="11"/>
  <c r="D272" i="11"/>
  <c r="D271" i="11"/>
  <c r="D270" i="11"/>
  <c r="D269" i="11"/>
  <c r="D268" i="11"/>
  <c r="D267" i="11"/>
  <c r="D266" i="11"/>
  <c r="D265" i="11"/>
  <c r="D264" i="11"/>
  <c r="D263" i="11"/>
  <c r="D262" i="11"/>
  <c r="D261" i="11"/>
  <c r="D260" i="11"/>
  <c r="D259" i="11"/>
  <c r="D258" i="11"/>
  <c r="D257" i="11"/>
  <c r="D256" i="11"/>
  <c r="D255" i="11"/>
  <c r="D254" i="11"/>
  <c r="D253" i="11"/>
  <c r="D252" i="11"/>
  <c r="D251" i="11"/>
  <c r="D250" i="11"/>
  <c r="D249" i="11"/>
  <c r="D248" i="11"/>
  <c r="D247" i="11"/>
  <c r="D246" i="11"/>
  <c r="D245" i="11"/>
  <c r="D244" i="11"/>
  <c r="D243" i="11"/>
  <c r="D242" i="11"/>
  <c r="D241" i="11"/>
  <c r="D240" i="11"/>
  <c r="D239" i="11"/>
  <c r="D238" i="11"/>
  <c r="D237" i="11"/>
  <c r="D236" i="11"/>
  <c r="D235" i="11"/>
  <c r="D234" i="11"/>
  <c r="D233" i="11"/>
  <c r="D232" i="11"/>
  <c r="D231" i="11"/>
  <c r="D230" i="11"/>
  <c r="D229" i="11"/>
  <c r="D228" i="11"/>
  <c r="D227" i="11"/>
  <c r="D226" i="11"/>
  <c r="D225" i="11"/>
  <c r="D224" i="11"/>
  <c r="D223" i="11"/>
  <c r="D222" i="11"/>
  <c r="D221" i="11"/>
  <c r="D220" i="11"/>
  <c r="D219" i="11"/>
  <c r="D218" i="11"/>
  <c r="D217" i="11"/>
  <c r="D216" i="11"/>
  <c r="D215" i="11"/>
  <c r="D214" i="11"/>
  <c r="D213" i="11"/>
  <c r="D212" i="11"/>
  <c r="D211" i="11"/>
  <c r="D210" i="11"/>
  <c r="D209" i="11"/>
  <c r="D208" i="11"/>
  <c r="D207" i="11"/>
  <c r="D206" i="11"/>
  <c r="D205" i="11"/>
  <c r="D204" i="11"/>
  <c r="D203" i="11"/>
  <c r="D202" i="11"/>
  <c r="D201" i="11"/>
  <c r="D200" i="11"/>
  <c r="D199" i="11"/>
  <c r="D198" i="11"/>
  <c r="D197" i="11"/>
  <c r="D196" i="11"/>
  <c r="D195" i="11"/>
  <c r="D194" i="11"/>
  <c r="D193" i="11"/>
  <c r="D192" i="11"/>
  <c r="D191" i="11"/>
  <c r="D190" i="11"/>
  <c r="D189" i="11"/>
  <c r="D188" i="11"/>
  <c r="D187" i="11"/>
  <c r="D186" i="11"/>
  <c r="D185" i="11"/>
  <c r="D184" i="11"/>
  <c r="D183" i="11"/>
  <c r="D182" i="11"/>
  <c r="D181" i="11"/>
  <c r="D180" i="11"/>
  <c r="D179" i="11"/>
  <c r="D178" i="11"/>
  <c r="D177" i="11"/>
  <c r="D176" i="11"/>
  <c r="D175" i="11"/>
  <c r="D174" i="11"/>
  <c r="D173" i="11"/>
  <c r="D172" i="11"/>
  <c r="D171" i="11"/>
  <c r="D170" i="11"/>
  <c r="D169" i="11"/>
  <c r="D168" i="11"/>
  <c r="D167" i="11"/>
  <c r="D166" i="11"/>
  <c r="D165" i="11"/>
  <c r="D164" i="11"/>
  <c r="D163" i="11"/>
  <c r="D162" i="11"/>
  <c r="D161" i="11"/>
  <c r="D160" i="11"/>
  <c r="D159" i="11"/>
  <c r="D158" i="11"/>
  <c r="D157" i="11"/>
  <c r="D156" i="11"/>
  <c r="D155" i="11"/>
  <c r="D154" i="11"/>
  <c r="D153" i="11"/>
  <c r="D152" i="11"/>
  <c r="D151" i="11"/>
  <c r="D150" i="11"/>
  <c r="D149" i="11"/>
  <c r="D148" i="11"/>
  <c r="D147" i="11"/>
  <c r="D146" i="11"/>
  <c r="D145" i="11"/>
  <c r="D144" i="11"/>
  <c r="D143" i="11"/>
  <c r="D142" i="11"/>
  <c r="D141" i="11"/>
  <c r="D140" i="11"/>
  <c r="D139" i="11"/>
  <c r="D138" i="11"/>
  <c r="D137" i="11"/>
  <c r="D136" i="11"/>
  <c r="D135" i="11"/>
  <c r="D134" i="11"/>
  <c r="D133" i="11"/>
  <c r="D132" i="11"/>
  <c r="D131" i="11"/>
  <c r="D130" i="11"/>
  <c r="D129" i="11"/>
  <c r="D128" i="11"/>
  <c r="D127" i="11"/>
  <c r="D126" i="11"/>
  <c r="D125" i="11"/>
  <c r="D124" i="11"/>
  <c r="D123" i="11"/>
  <c r="D122" i="11"/>
  <c r="D121" i="11"/>
  <c r="D120" i="11"/>
  <c r="D119" i="11"/>
  <c r="D118" i="11"/>
  <c r="D117" i="11"/>
  <c r="D116" i="11"/>
  <c r="D115" i="11"/>
  <c r="D114" i="11"/>
  <c r="D113" i="11"/>
  <c r="D112" i="11"/>
  <c r="D111" i="11"/>
  <c r="D110" i="11"/>
  <c r="D109" i="11"/>
  <c r="D108" i="11"/>
  <c r="D107" i="11"/>
  <c r="D106" i="11"/>
  <c r="D105" i="11"/>
  <c r="D104" i="11"/>
  <c r="D103" i="11"/>
  <c r="D102" i="11"/>
  <c r="D101" i="11"/>
  <c r="D100" i="11"/>
  <c r="D99" i="11"/>
  <c r="D98" i="11"/>
  <c r="D97" i="11"/>
  <c r="D96" i="11"/>
  <c r="D95" i="11"/>
  <c r="D94" i="11"/>
  <c r="D93" i="11"/>
  <c r="D92" i="11"/>
  <c r="D91" i="11"/>
  <c r="D90" i="11"/>
  <c r="D89" i="11"/>
  <c r="D88" i="11"/>
  <c r="D87" i="11"/>
  <c r="D86" i="11"/>
  <c r="D85" i="11"/>
  <c r="D84" i="11"/>
  <c r="D83" i="11"/>
  <c r="D82" i="11"/>
  <c r="D81" i="11"/>
  <c r="D80" i="11"/>
  <c r="D79" i="11"/>
  <c r="D78" i="11"/>
  <c r="D77" i="11"/>
  <c r="D76" i="11"/>
  <c r="D75" i="11"/>
  <c r="D74" i="11"/>
  <c r="D73" i="11"/>
  <c r="D72" i="11"/>
  <c r="D71" i="11"/>
  <c r="D70" i="11"/>
  <c r="D69" i="11"/>
  <c r="D68" i="11"/>
  <c r="D67" i="11"/>
  <c r="D66" i="11"/>
  <c r="D65" i="11"/>
  <c r="D64" i="11"/>
  <c r="D63" i="11"/>
  <c r="D62" i="11"/>
  <c r="D61" i="11"/>
  <c r="D60" i="11"/>
  <c r="D59" i="11"/>
  <c r="D58" i="11"/>
  <c r="D57" i="11"/>
  <c r="D56" i="11"/>
  <c r="D55" i="11"/>
  <c r="D54" i="11"/>
  <c r="D53" i="11"/>
  <c r="D52" i="11"/>
  <c r="D51" i="11"/>
  <c r="D50" i="11"/>
  <c r="D49" i="11"/>
  <c r="D48" i="11"/>
  <c r="D47" i="11"/>
  <c r="D46" i="11"/>
  <c r="D45" i="11"/>
  <c r="D44" i="11"/>
  <c r="D43" i="11"/>
  <c r="D42" i="11"/>
  <c r="D41" i="11"/>
  <c r="D40" i="11"/>
  <c r="D39" i="11"/>
  <c r="D38" i="11"/>
  <c r="D37" i="11"/>
  <c r="D36" i="11"/>
  <c r="D35" i="11"/>
  <c r="D34" i="11"/>
  <c r="D33" i="11"/>
  <c r="D32" i="11"/>
  <c r="D31"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F311" i="11"/>
  <c r="F310" i="11"/>
  <c r="F309" i="11"/>
  <c r="F308" i="11"/>
  <c r="F307" i="11"/>
  <c r="F306" i="11"/>
  <c r="F305" i="11"/>
  <c r="F304" i="11"/>
  <c r="F303" i="11"/>
  <c r="F302" i="11"/>
  <c r="F301" i="11"/>
  <c r="F300" i="11"/>
  <c r="F299" i="11"/>
  <c r="F298" i="11"/>
  <c r="F297" i="11"/>
  <c r="F296" i="11"/>
  <c r="F295" i="11"/>
  <c r="F294" i="11"/>
  <c r="F293" i="11"/>
  <c r="F292" i="11"/>
  <c r="F291" i="11"/>
  <c r="F290" i="11"/>
  <c r="F289" i="11"/>
  <c r="F288" i="11"/>
  <c r="F287" i="11"/>
  <c r="F286" i="11"/>
  <c r="F285" i="11"/>
  <c r="F284" i="11"/>
  <c r="F283" i="11"/>
  <c r="F282" i="11"/>
  <c r="F281" i="11"/>
  <c r="F280" i="11"/>
  <c r="F279" i="11"/>
  <c r="F278" i="11"/>
  <c r="F277" i="11"/>
  <c r="F276" i="11"/>
  <c r="F275" i="11"/>
  <c r="F274" i="11"/>
  <c r="F273" i="11"/>
  <c r="F272" i="11"/>
  <c r="F271" i="11"/>
  <c r="F270" i="11"/>
  <c r="F269" i="11"/>
  <c r="F268" i="11"/>
  <c r="F267" i="11"/>
  <c r="F266" i="11"/>
  <c r="F265" i="11"/>
  <c r="F264" i="11"/>
  <c r="F263" i="11"/>
  <c r="F262" i="11"/>
  <c r="F261" i="11"/>
  <c r="F260" i="11"/>
  <c r="F259" i="11"/>
  <c r="F258" i="11"/>
  <c r="F257" i="11"/>
  <c r="F256" i="11"/>
  <c r="F255" i="11"/>
  <c r="F254" i="11"/>
  <c r="F253" i="11"/>
  <c r="F252" i="11"/>
  <c r="F251" i="11"/>
  <c r="F250" i="11"/>
  <c r="F249" i="11"/>
  <c r="F248" i="11"/>
  <c r="F247" i="11"/>
  <c r="F246" i="11"/>
  <c r="F245" i="11"/>
  <c r="F244" i="11"/>
  <c r="F243" i="11"/>
  <c r="F242" i="11"/>
  <c r="F241" i="11"/>
  <c r="F240" i="11"/>
  <c r="F239" i="11"/>
  <c r="F238" i="11"/>
  <c r="F237" i="11"/>
  <c r="F236" i="11"/>
  <c r="F235" i="11"/>
  <c r="F234" i="11"/>
  <c r="F233" i="11"/>
  <c r="F232" i="11"/>
  <c r="F231" i="11"/>
  <c r="F230" i="11"/>
  <c r="F229" i="11"/>
  <c r="F228" i="11"/>
  <c r="F227" i="11"/>
  <c r="F226" i="11"/>
  <c r="F225" i="11"/>
  <c r="F224" i="11"/>
  <c r="F223" i="11"/>
  <c r="F222" i="11"/>
  <c r="F221" i="11"/>
  <c r="F220" i="11"/>
  <c r="F219" i="11"/>
  <c r="F218" i="11"/>
  <c r="F217" i="11"/>
  <c r="F216" i="11"/>
  <c r="F215" i="11"/>
  <c r="F214" i="11"/>
  <c r="F213" i="11"/>
  <c r="F212" i="11"/>
  <c r="F211" i="11"/>
  <c r="F210" i="11"/>
  <c r="F209" i="11"/>
  <c r="F208" i="11"/>
  <c r="F207" i="11"/>
  <c r="F206" i="11"/>
  <c r="F205" i="11"/>
  <c r="F204" i="11"/>
  <c r="F203" i="11"/>
  <c r="F202" i="11"/>
  <c r="F201" i="11"/>
  <c r="F200" i="11"/>
  <c r="F199" i="11"/>
  <c r="F198" i="11"/>
  <c r="F197" i="11"/>
  <c r="F196" i="11"/>
  <c r="F195" i="11"/>
  <c r="F194" i="11"/>
  <c r="F193" i="11"/>
  <c r="F192" i="11"/>
  <c r="F191" i="11"/>
  <c r="F190" i="11"/>
  <c r="F189" i="11"/>
  <c r="F188" i="11"/>
  <c r="F187" i="11"/>
  <c r="F186" i="11"/>
  <c r="F185" i="11"/>
  <c r="F184" i="11"/>
  <c r="F183" i="11"/>
  <c r="F182" i="11"/>
  <c r="F181" i="11"/>
  <c r="F180" i="11"/>
  <c r="F179" i="11"/>
  <c r="F178" i="11"/>
  <c r="F177" i="11"/>
  <c r="F176" i="11"/>
  <c r="F175" i="11"/>
  <c r="F174" i="11"/>
  <c r="F173" i="11"/>
  <c r="F172" i="11"/>
  <c r="F171" i="11"/>
  <c r="F170" i="11"/>
  <c r="F169" i="11"/>
  <c r="F168" i="11"/>
  <c r="F167" i="11"/>
  <c r="F166" i="11"/>
  <c r="F165" i="11"/>
  <c r="F164" i="11"/>
  <c r="F163" i="11"/>
  <c r="F162" i="11"/>
  <c r="F161" i="11"/>
  <c r="F160" i="11"/>
  <c r="F159" i="11"/>
  <c r="F158" i="11"/>
  <c r="F157" i="11"/>
  <c r="F156" i="11"/>
  <c r="F155" i="11"/>
  <c r="F154" i="11"/>
  <c r="F153" i="11"/>
  <c r="F152" i="11"/>
  <c r="F151" i="11"/>
  <c r="F150" i="11"/>
  <c r="F149" i="11"/>
  <c r="F148" i="11"/>
  <c r="F147" i="11"/>
  <c r="F146" i="11"/>
  <c r="F145" i="11"/>
  <c r="F144" i="11"/>
  <c r="F143" i="11"/>
  <c r="F142" i="11"/>
  <c r="F141" i="11"/>
  <c r="F140" i="11"/>
  <c r="F139" i="11"/>
  <c r="F138" i="11"/>
  <c r="F137" i="11"/>
  <c r="F136" i="11"/>
  <c r="F135" i="11"/>
  <c r="F134" i="11"/>
  <c r="F133" i="11"/>
  <c r="F132" i="11"/>
  <c r="F131" i="11"/>
  <c r="F130" i="11"/>
  <c r="F129" i="11"/>
  <c r="F128" i="11"/>
  <c r="F127" i="11"/>
  <c r="F126" i="11"/>
  <c r="F125" i="11"/>
  <c r="F124" i="11"/>
  <c r="F123" i="11"/>
  <c r="F122" i="11"/>
  <c r="F121" i="11"/>
  <c r="F120" i="11"/>
  <c r="F119" i="11"/>
  <c r="F118" i="11"/>
  <c r="F117" i="11"/>
  <c r="F116" i="11"/>
  <c r="F115" i="11"/>
  <c r="F114" i="11"/>
  <c r="F113" i="11"/>
  <c r="F112" i="11"/>
  <c r="F111" i="11"/>
  <c r="F110" i="11"/>
  <c r="F109" i="11"/>
  <c r="F108" i="11"/>
  <c r="F107" i="11"/>
  <c r="F106" i="11"/>
  <c r="F105" i="11"/>
  <c r="F104" i="11"/>
  <c r="F103" i="11"/>
  <c r="F102" i="11"/>
  <c r="F101" i="11"/>
  <c r="F100" i="11"/>
  <c r="F99" i="11"/>
  <c r="F98" i="11"/>
  <c r="F97" i="11"/>
  <c r="F96" i="11"/>
  <c r="F95" i="11"/>
  <c r="F94" i="11"/>
  <c r="F93" i="11"/>
  <c r="F92" i="11"/>
  <c r="F91" i="11"/>
  <c r="F90" i="11"/>
  <c r="F89" i="11"/>
  <c r="F88" i="11"/>
  <c r="F87" i="11"/>
  <c r="F86" i="11"/>
  <c r="F85" i="11"/>
  <c r="F84" i="11"/>
  <c r="F83" i="11"/>
  <c r="F82" i="11"/>
  <c r="F81" i="11"/>
  <c r="F80" i="11"/>
  <c r="F79" i="11"/>
  <c r="F78" i="11"/>
  <c r="F77" i="11"/>
  <c r="F76" i="11"/>
  <c r="F75" i="11"/>
  <c r="F74" i="11"/>
  <c r="F73" i="11"/>
  <c r="F72" i="11"/>
  <c r="F71" i="11"/>
  <c r="F70" i="11"/>
  <c r="F69" i="11"/>
  <c r="F68" i="11"/>
  <c r="F67" i="11"/>
  <c r="F66" i="11"/>
  <c r="F65" i="11"/>
  <c r="F64" i="11"/>
  <c r="F63" i="11"/>
  <c r="F62" i="11"/>
  <c r="F61" i="11"/>
  <c r="F60" i="11"/>
  <c r="F59" i="11"/>
  <c r="F58" i="11"/>
  <c r="F57" i="11"/>
  <c r="F56" i="11"/>
  <c r="F55" i="11"/>
  <c r="F54" i="11"/>
  <c r="F53" i="11"/>
  <c r="F52" i="11"/>
  <c r="F51" i="11"/>
  <c r="F50" i="11"/>
  <c r="F49" i="11"/>
  <c r="F48" i="11"/>
  <c r="F47" i="11"/>
  <c r="F46" i="11"/>
  <c r="F45" i="11"/>
  <c r="F44" i="11"/>
  <c r="F43" i="11"/>
  <c r="F42" i="11"/>
  <c r="F41" i="11"/>
  <c r="F40" i="11"/>
  <c r="F39" i="11"/>
  <c r="F38" i="11"/>
  <c r="F37" i="11"/>
  <c r="F36" i="11"/>
  <c r="F35" i="11"/>
  <c r="F34" i="11"/>
  <c r="F33" i="11"/>
  <c r="F32" i="11"/>
  <c r="F31" i="11"/>
  <c r="F30" i="11"/>
  <c r="F29" i="11"/>
  <c r="F28" i="11"/>
  <c r="F27" i="11"/>
  <c r="F26" i="11"/>
  <c r="F25" i="11"/>
  <c r="F24" i="11"/>
  <c r="F23" i="11"/>
  <c r="F22" i="11"/>
  <c r="F21" i="11"/>
  <c r="F20" i="11"/>
  <c r="F19" i="11"/>
  <c r="F18" i="11"/>
  <c r="F17" i="11"/>
  <c r="F16" i="11"/>
  <c r="F15" i="11"/>
  <c r="F14" i="11"/>
  <c r="F13" i="11"/>
  <c r="F12" i="11"/>
  <c r="F11" i="11"/>
  <c r="F10" i="11"/>
  <c r="F9" i="11"/>
  <c r="F8" i="11"/>
  <c r="F7" i="11"/>
  <c r="F6" i="11"/>
  <c r="F5" i="11"/>
  <c r="F4" i="11"/>
  <c r="J312" i="9" l="1"/>
  <c r="J311" i="9"/>
  <c r="L311" i="9" s="1"/>
  <c r="J310" i="9"/>
  <c r="J309" i="9"/>
  <c r="N309" i="9" s="1"/>
  <c r="Q309" i="9" s="1"/>
  <c r="J308" i="9"/>
  <c r="J307" i="9"/>
  <c r="M307" i="9" s="1"/>
  <c r="P307" i="9" s="1"/>
  <c r="J306" i="9"/>
  <c r="J305" i="9"/>
  <c r="J304" i="9"/>
  <c r="M304" i="9" s="1"/>
  <c r="P304" i="9" s="1"/>
  <c r="J303" i="9"/>
  <c r="L303" i="9" s="1"/>
  <c r="O303" i="9" s="1"/>
  <c r="J302" i="9"/>
  <c r="J301" i="9"/>
  <c r="L301" i="9" s="1"/>
  <c r="O301" i="9" s="1"/>
  <c r="J300" i="9"/>
  <c r="J299" i="9"/>
  <c r="M299" i="9" s="1"/>
  <c r="P299" i="9" s="1"/>
  <c r="J298" i="9"/>
  <c r="J297" i="9"/>
  <c r="L297" i="9" s="1"/>
  <c r="O297" i="9" s="1"/>
  <c r="J296" i="9"/>
  <c r="M296" i="9" s="1"/>
  <c r="P296" i="9" s="1"/>
  <c r="J295" i="9"/>
  <c r="L295" i="9" s="1"/>
  <c r="O295" i="9" s="1"/>
  <c r="J294" i="9"/>
  <c r="J293" i="9"/>
  <c r="L293" i="9" s="1"/>
  <c r="O293" i="9" s="1"/>
  <c r="J292" i="9"/>
  <c r="J291" i="9"/>
  <c r="M291" i="9" s="1"/>
  <c r="P291" i="9" s="1"/>
  <c r="J290" i="9"/>
  <c r="J289" i="9"/>
  <c r="L289" i="9" s="1"/>
  <c r="O289" i="9" s="1"/>
  <c r="J288" i="9"/>
  <c r="M288" i="9" s="1"/>
  <c r="P288" i="9" s="1"/>
  <c r="J287" i="9"/>
  <c r="L287" i="9" s="1"/>
  <c r="O287" i="9" s="1"/>
  <c r="J286" i="9"/>
  <c r="J285" i="9"/>
  <c r="L285" i="9" s="1"/>
  <c r="O285" i="9" s="1"/>
  <c r="J284" i="9"/>
  <c r="J283" i="9"/>
  <c r="M283" i="9" s="1"/>
  <c r="P283" i="9" s="1"/>
  <c r="J282" i="9"/>
  <c r="J281" i="9"/>
  <c r="L281" i="9" s="1"/>
  <c r="O281" i="9" s="1"/>
  <c r="J280" i="9"/>
  <c r="J279" i="9"/>
  <c r="L279" i="9" s="1"/>
  <c r="O279" i="9" s="1"/>
  <c r="J278" i="9"/>
  <c r="J277" i="9"/>
  <c r="L277" i="9" s="1"/>
  <c r="O277" i="9" s="1"/>
  <c r="J276" i="9"/>
  <c r="J275" i="9"/>
  <c r="M275" i="9" s="1"/>
  <c r="P275" i="9" s="1"/>
  <c r="J274" i="9"/>
  <c r="J273" i="9"/>
  <c r="M273" i="9" s="1"/>
  <c r="P273" i="9" s="1"/>
  <c r="J272" i="9"/>
  <c r="L272" i="9" s="1"/>
  <c r="O272" i="9" s="1"/>
  <c r="J271" i="9"/>
  <c r="J270" i="9"/>
  <c r="L270" i="9" s="1"/>
  <c r="O270" i="9" s="1"/>
  <c r="J269" i="9"/>
  <c r="J268" i="9"/>
  <c r="J267" i="9"/>
  <c r="L267" i="9" s="1"/>
  <c r="O267" i="9" s="1"/>
  <c r="J266" i="9"/>
  <c r="M266" i="9" s="1"/>
  <c r="P266" i="9" s="1"/>
  <c r="J265" i="9"/>
  <c r="L265" i="9" s="1"/>
  <c r="O265" i="9" s="1"/>
  <c r="J264" i="9"/>
  <c r="J263" i="9"/>
  <c r="L263" i="9" s="1"/>
  <c r="O263" i="9" s="1"/>
  <c r="J262" i="9"/>
  <c r="J261" i="9"/>
  <c r="M261" i="9" s="1"/>
  <c r="P261" i="9" s="1"/>
  <c r="J260" i="9"/>
  <c r="J259" i="9"/>
  <c r="L259" i="9" s="1"/>
  <c r="O259" i="9" s="1"/>
  <c r="J258" i="9"/>
  <c r="M258" i="9" s="1"/>
  <c r="P258" i="9" s="1"/>
  <c r="J257" i="9"/>
  <c r="L257" i="9" s="1"/>
  <c r="O257" i="9" s="1"/>
  <c r="J256" i="9"/>
  <c r="J255" i="9"/>
  <c r="L255" i="9" s="1"/>
  <c r="O255" i="9" s="1"/>
  <c r="J254" i="9"/>
  <c r="J253" i="9"/>
  <c r="M253" i="9" s="1"/>
  <c r="P253" i="9" s="1"/>
  <c r="J252" i="9"/>
  <c r="J251" i="9"/>
  <c r="L251" i="9" s="1"/>
  <c r="O251" i="9" s="1"/>
  <c r="J250" i="9"/>
  <c r="J249" i="9"/>
  <c r="L249" i="9" s="1"/>
  <c r="O249" i="9" s="1"/>
  <c r="J248" i="9"/>
  <c r="L248" i="9" s="1"/>
  <c r="O248" i="9" s="1"/>
  <c r="J247" i="9"/>
  <c r="J246" i="9"/>
  <c r="M246" i="9" s="1"/>
  <c r="P246" i="9" s="1"/>
  <c r="J245" i="9"/>
  <c r="J244" i="9"/>
  <c r="L244" i="9" s="1"/>
  <c r="O244" i="9" s="1"/>
  <c r="J243" i="9"/>
  <c r="L243" i="9" s="1"/>
  <c r="O243" i="9" s="1"/>
  <c r="J242" i="9"/>
  <c r="J241" i="9"/>
  <c r="L241" i="9" s="1"/>
  <c r="O241" i="9" s="1"/>
  <c r="J240" i="9"/>
  <c r="J239" i="9"/>
  <c r="M239" i="9" s="1"/>
  <c r="P239" i="9" s="1"/>
  <c r="J238" i="9"/>
  <c r="J237" i="9"/>
  <c r="L237" i="9" s="1"/>
  <c r="O237" i="9" s="1"/>
  <c r="J236" i="9"/>
  <c r="M236" i="9" s="1"/>
  <c r="P236" i="9" s="1"/>
  <c r="J235" i="9"/>
  <c r="L235" i="9" s="1"/>
  <c r="O235" i="9" s="1"/>
  <c r="J234" i="9"/>
  <c r="J233" i="9"/>
  <c r="L233" i="9" s="1"/>
  <c r="O233" i="9" s="1"/>
  <c r="J232" i="9"/>
  <c r="J231" i="9"/>
  <c r="M231" i="9" s="1"/>
  <c r="P231" i="9" s="1"/>
  <c r="J230" i="9"/>
  <c r="J229" i="9"/>
  <c r="L229" i="9" s="1"/>
  <c r="O229" i="9" s="1"/>
  <c r="J228" i="9"/>
  <c r="L228" i="9" s="1"/>
  <c r="O228" i="9" s="1"/>
  <c r="J227" i="9"/>
  <c r="J226" i="9"/>
  <c r="L226" i="9" s="1"/>
  <c r="O226" i="9" s="1"/>
  <c r="J225" i="9"/>
  <c r="J224" i="9"/>
  <c r="M224" i="9" s="1"/>
  <c r="P224" i="9" s="1"/>
  <c r="J223" i="9"/>
  <c r="J222" i="9"/>
  <c r="J221" i="9"/>
  <c r="L221" i="9" s="1"/>
  <c r="O221" i="9" s="1"/>
  <c r="J220" i="9"/>
  <c r="J219" i="9"/>
  <c r="L219" i="9" s="1"/>
  <c r="O219" i="9" s="1"/>
  <c r="J218" i="9"/>
  <c r="J217" i="9"/>
  <c r="M217" i="9" s="1"/>
  <c r="P217" i="9" s="1"/>
  <c r="J216" i="9"/>
  <c r="J215" i="9"/>
  <c r="L215" i="9" s="1"/>
  <c r="O215" i="9" s="1"/>
  <c r="J214" i="9"/>
  <c r="M214" i="9" s="1"/>
  <c r="P214" i="9" s="1"/>
  <c r="J213" i="9"/>
  <c r="L213" i="9" s="1"/>
  <c r="O213" i="9" s="1"/>
  <c r="J212" i="9"/>
  <c r="J211" i="9"/>
  <c r="L211" i="9" s="1"/>
  <c r="O211" i="9" s="1"/>
  <c r="J210" i="9"/>
  <c r="M210" i="9" s="1"/>
  <c r="P210" i="9" s="1"/>
  <c r="J209" i="9"/>
  <c r="L209" i="9" s="1"/>
  <c r="O209" i="9" s="1"/>
  <c r="J208" i="9"/>
  <c r="M208" i="9" s="1"/>
  <c r="P208" i="9" s="1"/>
  <c r="J207" i="9"/>
  <c r="L207" i="9" s="1"/>
  <c r="O207" i="9" s="1"/>
  <c r="J206" i="9"/>
  <c r="J205" i="9"/>
  <c r="L205" i="9" s="1"/>
  <c r="O205" i="9" s="1"/>
  <c r="J204" i="9"/>
  <c r="J203" i="9"/>
  <c r="M203" i="9" s="1"/>
  <c r="P203" i="9" s="1"/>
  <c r="J202" i="9"/>
  <c r="J201" i="9"/>
  <c r="M201" i="9" s="1"/>
  <c r="P201" i="9" s="1"/>
  <c r="J200" i="9"/>
  <c r="L200" i="9" s="1"/>
  <c r="O200" i="9" s="1"/>
  <c r="J199" i="9"/>
  <c r="J198" i="9"/>
  <c r="L198" i="9" s="1"/>
  <c r="O198" i="9" s="1"/>
  <c r="J197" i="9"/>
  <c r="J196" i="9"/>
  <c r="J195" i="9"/>
  <c r="J194" i="9"/>
  <c r="L194" i="9" s="1"/>
  <c r="O194" i="9" s="1"/>
  <c r="J193" i="9"/>
  <c r="J192" i="9"/>
  <c r="L192" i="9" s="1"/>
  <c r="O192" i="9" s="1"/>
  <c r="J191" i="9"/>
  <c r="J190" i="9"/>
  <c r="M190" i="9" s="1"/>
  <c r="P190" i="9" s="1"/>
  <c r="J189" i="9"/>
  <c r="J188" i="9"/>
  <c r="L188" i="9" s="1"/>
  <c r="O188" i="9" s="1"/>
  <c r="J187" i="9"/>
  <c r="M187" i="9" s="1"/>
  <c r="P187" i="9" s="1"/>
  <c r="J186" i="9"/>
  <c r="L186" i="9" s="1"/>
  <c r="O186" i="9" s="1"/>
  <c r="J185" i="9"/>
  <c r="J184" i="9"/>
  <c r="L184" i="9" s="1"/>
  <c r="O184" i="9" s="1"/>
  <c r="J183" i="9"/>
  <c r="J182" i="9"/>
  <c r="M182" i="9" s="1"/>
  <c r="P182" i="9" s="1"/>
  <c r="J181" i="9"/>
  <c r="J180" i="9"/>
  <c r="L180" i="9" s="1"/>
  <c r="O180" i="9" s="1"/>
  <c r="J179" i="9"/>
  <c r="J178" i="9"/>
  <c r="L178" i="9" s="1"/>
  <c r="O178" i="9" s="1"/>
  <c r="J177" i="9"/>
  <c r="M177" i="9" s="1"/>
  <c r="P177" i="9" s="1"/>
  <c r="J176" i="9"/>
  <c r="L176" i="9" s="1"/>
  <c r="O176" i="9" s="1"/>
  <c r="J175" i="9"/>
  <c r="J174" i="9"/>
  <c r="M174" i="9" s="1"/>
  <c r="P174" i="9" s="1"/>
  <c r="J173" i="9"/>
  <c r="J172" i="9"/>
  <c r="L172" i="9" s="1"/>
  <c r="O172" i="9" s="1"/>
  <c r="J171" i="9"/>
  <c r="J170" i="9"/>
  <c r="L170" i="9" s="1"/>
  <c r="O170" i="9" s="1"/>
  <c r="J169" i="9"/>
  <c r="M169" i="9" s="1"/>
  <c r="P169" i="9" s="1"/>
  <c r="J168" i="9"/>
  <c r="L168" i="9" s="1"/>
  <c r="O168" i="9" s="1"/>
  <c r="J167" i="9"/>
  <c r="J166" i="9"/>
  <c r="M166" i="9" s="1"/>
  <c r="P166" i="9" s="1"/>
  <c r="J165" i="9"/>
  <c r="J164" i="9"/>
  <c r="L164" i="9" s="1"/>
  <c r="O164" i="9" s="1"/>
  <c r="J163" i="9"/>
  <c r="J162" i="9"/>
  <c r="L162" i="9" s="1"/>
  <c r="O162" i="9" s="1"/>
  <c r="J161" i="9"/>
  <c r="M161" i="9" s="1"/>
  <c r="P161" i="9" s="1"/>
  <c r="J160" i="9"/>
  <c r="L160" i="9" s="1"/>
  <c r="O160" i="9" s="1"/>
  <c r="J159" i="9"/>
  <c r="J158" i="9"/>
  <c r="J157" i="9"/>
  <c r="J156" i="9"/>
  <c r="L156" i="9" s="1"/>
  <c r="O156" i="9" s="1"/>
  <c r="J155" i="9"/>
  <c r="J154" i="9"/>
  <c r="L154" i="9" s="1"/>
  <c r="O154" i="9" s="1"/>
  <c r="J153" i="9"/>
  <c r="M153" i="9" s="1"/>
  <c r="P153" i="9" s="1"/>
  <c r="J152" i="9"/>
  <c r="L152" i="9" s="1"/>
  <c r="O152" i="9" s="1"/>
  <c r="J151" i="9"/>
  <c r="J150" i="9"/>
  <c r="J149" i="9"/>
  <c r="J148" i="9"/>
  <c r="L148" i="9" s="1"/>
  <c r="O148" i="9" s="1"/>
  <c r="J147" i="9"/>
  <c r="J146" i="9"/>
  <c r="L146" i="9" s="1"/>
  <c r="O146" i="9" s="1"/>
  <c r="J145" i="9"/>
  <c r="M145" i="9" s="1"/>
  <c r="P145" i="9" s="1"/>
  <c r="J144" i="9"/>
  <c r="L144" i="9" s="1"/>
  <c r="O144" i="9" s="1"/>
  <c r="J143" i="9"/>
  <c r="J142" i="9"/>
  <c r="J141" i="9"/>
  <c r="J140" i="9"/>
  <c r="L140" i="9" s="1"/>
  <c r="O140" i="9" s="1"/>
  <c r="J139" i="9"/>
  <c r="J138" i="9"/>
  <c r="L138" i="9" s="1"/>
  <c r="O138" i="9" s="1"/>
  <c r="J137" i="9"/>
  <c r="M137" i="9" s="1"/>
  <c r="P137" i="9" s="1"/>
  <c r="J136" i="9"/>
  <c r="L136" i="9" s="1"/>
  <c r="O136" i="9" s="1"/>
  <c r="J135" i="9"/>
  <c r="J134" i="9"/>
  <c r="M134" i="9" s="1"/>
  <c r="P134" i="9" s="1"/>
  <c r="J133" i="9"/>
  <c r="J132" i="9"/>
  <c r="L132" i="9" s="1"/>
  <c r="O132" i="9" s="1"/>
  <c r="J131" i="9"/>
  <c r="M131" i="9" s="1"/>
  <c r="P131" i="9" s="1"/>
  <c r="J130" i="9"/>
  <c r="L130" i="9" s="1"/>
  <c r="O130" i="9" s="1"/>
  <c r="J129" i="9"/>
  <c r="J128" i="9"/>
  <c r="J127" i="9"/>
  <c r="J126" i="9"/>
  <c r="L126" i="9" s="1"/>
  <c r="O126" i="9" s="1"/>
  <c r="J125" i="9"/>
  <c r="J124" i="9"/>
  <c r="L124" i="9" s="1"/>
  <c r="O124" i="9" s="1"/>
  <c r="J123" i="9"/>
  <c r="M123" i="9" s="1"/>
  <c r="P123" i="9" s="1"/>
  <c r="J122" i="9"/>
  <c r="L122" i="9" s="1"/>
  <c r="O122" i="9" s="1"/>
  <c r="J121" i="9"/>
  <c r="J120" i="9"/>
  <c r="J119" i="9"/>
  <c r="J118" i="9"/>
  <c r="J117" i="9"/>
  <c r="L117" i="9" s="1"/>
  <c r="O117" i="9" s="1"/>
  <c r="J116" i="9"/>
  <c r="L116" i="9" s="1"/>
  <c r="O116" i="9" s="1"/>
  <c r="J115" i="9"/>
  <c r="L115" i="9" s="1"/>
  <c r="O115" i="9" s="1"/>
  <c r="J114" i="9"/>
  <c r="J113" i="9"/>
  <c r="J112" i="9"/>
  <c r="J111" i="9"/>
  <c r="L111" i="9" s="1"/>
  <c r="O111" i="9" s="1"/>
  <c r="J110" i="9"/>
  <c r="J109" i="9"/>
  <c r="L109" i="9" s="1"/>
  <c r="O109" i="9" s="1"/>
  <c r="J108" i="9"/>
  <c r="M108" i="9" s="1"/>
  <c r="P108" i="9" s="1"/>
  <c r="J107" i="9"/>
  <c r="L107" i="9" s="1"/>
  <c r="O107" i="9" s="1"/>
  <c r="J106" i="9"/>
  <c r="J105" i="9"/>
  <c r="J104" i="9"/>
  <c r="J103" i="9"/>
  <c r="L103" i="9" s="1"/>
  <c r="O103" i="9" s="1"/>
  <c r="J102" i="9"/>
  <c r="J101" i="9"/>
  <c r="L101" i="9" s="1"/>
  <c r="O101" i="9" s="1"/>
  <c r="J100" i="9"/>
  <c r="M100" i="9" s="1"/>
  <c r="P100" i="9" s="1"/>
  <c r="J99" i="9"/>
  <c r="L99" i="9" s="1"/>
  <c r="O99" i="9" s="1"/>
  <c r="J98" i="9"/>
  <c r="J97" i="9"/>
  <c r="J96" i="9"/>
  <c r="J95" i="9"/>
  <c r="L95" i="9" s="1"/>
  <c r="O95" i="9" s="1"/>
  <c r="J94" i="9"/>
  <c r="N94" i="9" s="1"/>
  <c r="Q94" i="9" s="1"/>
  <c r="J93" i="9"/>
  <c r="L93" i="9" s="1"/>
  <c r="O93" i="9" s="1"/>
  <c r="J92" i="9"/>
  <c r="M92" i="9" s="1"/>
  <c r="P92" i="9" s="1"/>
  <c r="J91" i="9"/>
  <c r="L91" i="9" s="1"/>
  <c r="O91" i="9" s="1"/>
  <c r="J90" i="9"/>
  <c r="J89" i="9"/>
  <c r="J88" i="9"/>
  <c r="J87" i="9"/>
  <c r="L87" i="9" s="1"/>
  <c r="O87" i="9" s="1"/>
  <c r="J86" i="9"/>
  <c r="J85" i="9"/>
  <c r="L85" i="9" s="1"/>
  <c r="O85" i="9" s="1"/>
  <c r="J84" i="9"/>
  <c r="L84" i="9" s="1"/>
  <c r="O84" i="9" s="1"/>
  <c r="J83" i="9"/>
  <c r="L83" i="9" s="1"/>
  <c r="O83" i="9" s="1"/>
  <c r="J82" i="9"/>
  <c r="J81" i="9"/>
  <c r="J80" i="9"/>
  <c r="L80" i="9" s="1"/>
  <c r="O80" i="9" s="1"/>
  <c r="J79" i="9"/>
  <c r="J78" i="9"/>
  <c r="L78" i="9" s="1"/>
  <c r="O78" i="9" s="1"/>
  <c r="J77" i="9"/>
  <c r="M77" i="9" s="1"/>
  <c r="P77" i="9" s="1"/>
  <c r="J76" i="9"/>
  <c r="L76" i="9" s="1"/>
  <c r="O76" i="9" s="1"/>
  <c r="J75" i="9"/>
  <c r="J74" i="9"/>
  <c r="M74" i="9" s="1"/>
  <c r="P74" i="9" s="1"/>
  <c r="J73" i="9"/>
  <c r="J72" i="9"/>
  <c r="J71" i="9"/>
  <c r="L71" i="9" s="1"/>
  <c r="O71" i="9" s="1"/>
  <c r="J70" i="9"/>
  <c r="M70" i="9" s="1"/>
  <c r="P70" i="9" s="1"/>
  <c r="J69" i="9"/>
  <c r="L69" i="9" s="1"/>
  <c r="O69" i="9" s="1"/>
  <c r="J68" i="9"/>
  <c r="J67" i="9"/>
  <c r="J66" i="9"/>
  <c r="J65" i="9"/>
  <c r="L65" i="9" s="1"/>
  <c r="O65" i="9" s="1"/>
  <c r="J64" i="9"/>
  <c r="N64" i="9" s="1"/>
  <c r="Q64" i="9" s="1"/>
  <c r="J63" i="9"/>
  <c r="L63" i="9" s="1"/>
  <c r="O63" i="9" s="1"/>
  <c r="J62" i="9"/>
  <c r="M62" i="9" s="1"/>
  <c r="P62" i="9" s="1"/>
  <c r="J61" i="9"/>
  <c r="L61" i="9" s="1"/>
  <c r="O61" i="9" s="1"/>
  <c r="J60" i="9"/>
  <c r="J59" i="9"/>
  <c r="J58" i="9"/>
  <c r="J57" i="9"/>
  <c r="L57" i="9" s="1"/>
  <c r="O57" i="9" s="1"/>
  <c r="J56" i="9"/>
  <c r="J55" i="9"/>
  <c r="L55" i="9" s="1"/>
  <c r="O55" i="9" s="1"/>
  <c r="J54" i="9"/>
  <c r="L54" i="9" s="1"/>
  <c r="O54" i="9" s="1"/>
  <c r="J53" i="9"/>
  <c r="L53" i="9" s="1"/>
  <c r="O53" i="9" s="1"/>
  <c r="J52" i="9"/>
  <c r="J51" i="9"/>
  <c r="J50" i="9"/>
  <c r="J49" i="9"/>
  <c r="L49" i="9" s="1"/>
  <c r="O49" i="9" s="1"/>
  <c r="J48" i="9"/>
  <c r="J47" i="9"/>
  <c r="L47" i="9" s="1"/>
  <c r="O47" i="9" s="1"/>
  <c r="J46" i="9"/>
  <c r="M46" i="9" s="1"/>
  <c r="P46" i="9" s="1"/>
  <c r="J45" i="9"/>
  <c r="L45" i="9" s="1"/>
  <c r="O45" i="9" s="1"/>
  <c r="J44" i="9"/>
  <c r="J43" i="9"/>
  <c r="J42" i="9"/>
  <c r="J41" i="9"/>
  <c r="L41" i="9" s="1"/>
  <c r="O41" i="9" s="1"/>
  <c r="J40" i="9"/>
  <c r="L40" i="9" s="1"/>
  <c r="O40" i="9" s="1"/>
  <c r="J39" i="9"/>
  <c r="M39" i="9" s="1"/>
  <c r="P39" i="9" s="1"/>
  <c r="J38" i="9"/>
  <c r="L38" i="9" s="1"/>
  <c r="O38" i="9" s="1"/>
  <c r="J37" i="9"/>
  <c r="J36" i="9"/>
  <c r="J35" i="9"/>
  <c r="J34" i="9"/>
  <c r="L34" i="9" s="1"/>
  <c r="O34" i="9" s="1"/>
  <c r="J33" i="9"/>
  <c r="N33" i="9" s="1"/>
  <c r="Q33" i="9" s="1"/>
  <c r="J32" i="9"/>
  <c r="L32" i="9" s="1"/>
  <c r="O32" i="9" s="1"/>
  <c r="J31" i="9"/>
  <c r="M31" i="9" s="1"/>
  <c r="P31" i="9" s="1"/>
  <c r="J30" i="9"/>
  <c r="L30" i="9" s="1"/>
  <c r="O30" i="9" s="1"/>
  <c r="J29" i="9"/>
  <c r="J28" i="9"/>
  <c r="J27" i="9"/>
  <c r="J26" i="9"/>
  <c r="L26" i="9" s="1"/>
  <c r="O26" i="9" s="1"/>
  <c r="J25" i="9"/>
  <c r="L25" i="9" s="1"/>
  <c r="O25" i="9" s="1"/>
  <c r="J24" i="9"/>
  <c r="L24" i="9" s="1"/>
  <c r="O24" i="9" s="1"/>
  <c r="J23" i="9"/>
  <c r="J22" i="9"/>
  <c r="J21" i="9"/>
  <c r="J20" i="9"/>
  <c r="L20" i="9" s="1"/>
  <c r="O20" i="9" s="1"/>
  <c r="J19" i="9"/>
  <c r="J18" i="9"/>
  <c r="N18" i="9" s="1"/>
  <c r="Q18" i="9" s="1"/>
  <c r="J17" i="9"/>
  <c r="L17" i="9" s="1"/>
  <c r="O17" i="9" s="1"/>
  <c r="J16" i="9"/>
  <c r="M16" i="9" s="1"/>
  <c r="P16" i="9" s="1"/>
  <c r="J15" i="9"/>
  <c r="M15" i="9" s="1"/>
  <c r="J14" i="9"/>
  <c r="M14" i="9" s="1"/>
  <c r="P14" i="9" s="1"/>
  <c r="J13" i="9"/>
  <c r="L13" i="9" s="1"/>
  <c r="O13" i="9" s="1"/>
  <c r="J12" i="9"/>
  <c r="J11" i="9"/>
  <c r="L11" i="9" s="1"/>
  <c r="O11" i="9" s="1"/>
  <c r="J10" i="9"/>
  <c r="J9" i="9"/>
  <c r="L9" i="9" s="1"/>
  <c r="O9" i="9" s="1"/>
  <c r="J8" i="9"/>
  <c r="M8" i="9" s="1"/>
  <c r="P8" i="9" s="1"/>
  <c r="J7" i="9"/>
  <c r="J6" i="9"/>
  <c r="J5" i="9"/>
  <c r="G6" i="9"/>
  <c r="P15" i="9"/>
  <c r="G21" i="9"/>
  <c r="G22" i="9"/>
  <c r="G24" i="9"/>
  <c r="G25" i="9"/>
  <c r="G26" i="9"/>
  <c r="G46" i="9"/>
  <c r="G56" i="9"/>
  <c r="G79" i="9"/>
  <c r="G91" i="9"/>
  <c r="G115" i="9"/>
  <c r="G135" i="9"/>
  <c r="G195" i="9"/>
  <c r="G216" i="9"/>
  <c r="G217" i="9"/>
  <c r="G224" i="9"/>
  <c r="G272" i="9"/>
  <c r="L309" i="9" l="1"/>
  <c r="O309" i="9" s="1"/>
  <c r="N224" i="9"/>
  <c r="Q224" i="9" s="1"/>
  <c r="N283" i="9"/>
  <c r="Q283" i="9" s="1"/>
  <c r="N116" i="9"/>
  <c r="Q116" i="9" s="1"/>
  <c r="N54" i="9"/>
  <c r="Q54" i="9" s="1"/>
  <c r="N253" i="9"/>
  <c r="Q253" i="9" s="1"/>
  <c r="L174" i="9"/>
  <c r="O174" i="9" s="1"/>
  <c r="L182" i="9"/>
  <c r="O182" i="9" s="1"/>
  <c r="L190" i="9"/>
  <c r="O190" i="9" s="1"/>
  <c r="L203" i="9"/>
  <c r="O203" i="9" s="1"/>
  <c r="L210" i="9"/>
  <c r="O210" i="9" s="1"/>
  <c r="L217" i="9"/>
  <c r="O217" i="9" s="1"/>
  <c r="L224" i="9"/>
  <c r="O224" i="9" s="1"/>
  <c r="L231" i="9"/>
  <c r="O231" i="9" s="1"/>
  <c r="L239" i="9"/>
  <c r="O239" i="9" s="1"/>
  <c r="L246" i="9"/>
  <c r="O246" i="9" s="1"/>
  <c r="L253" i="9"/>
  <c r="O253" i="9" s="1"/>
  <c r="L261" i="9"/>
  <c r="O261" i="9" s="1"/>
  <c r="L275" i="9"/>
  <c r="O275" i="9" s="1"/>
  <c r="L283" i="9"/>
  <c r="O283" i="9" s="1"/>
  <c r="L291" i="9"/>
  <c r="O291" i="9" s="1"/>
  <c r="L299" i="9"/>
  <c r="O299" i="9" s="1"/>
  <c r="M24" i="9"/>
  <c r="P24" i="9" s="1"/>
  <c r="M54" i="9"/>
  <c r="P54" i="9" s="1"/>
  <c r="M84" i="9"/>
  <c r="P84" i="9" s="1"/>
  <c r="M116" i="9"/>
  <c r="P116" i="9" s="1"/>
  <c r="N210" i="9"/>
  <c r="Q210" i="9" s="1"/>
  <c r="L18" i="9"/>
  <c r="O18" i="9" s="1"/>
  <c r="N182" i="9"/>
  <c r="Q182" i="9" s="1"/>
  <c r="N239" i="9"/>
  <c r="Q239" i="9" s="1"/>
  <c r="N299" i="9"/>
  <c r="Q299" i="9" s="1"/>
  <c r="N7" i="9"/>
  <c r="Q7" i="9" s="1"/>
  <c r="M7" i="9"/>
  <c r="P7" i="9" s="1"/>
  <c r="N11" i="9"/>
  <c r="Q11" i="9" s="1"/>
  <c r="M11" i="9"/>
  <c r="P11" i="9" s="1"/>
  <c r="N22" i="9"/>
  <c r="Q22" i="9" s="1"/>
  <c r="M22" i="9"/>
  <c r="P22" i="9" s="1"/>
  <c r="N25" i="9"/>
  <c r="Q25" i="9" s="1"/>
  <c r="M25" i="9"/>
  <c r="P25" i="9" s="1"/>
  <c r="M28" i="9"/>
  <c r="P28" i="9" s="1"/>
  <c r="N28" i="9"/>
  <c r="Q28" i="9" s="1"/>
  <c r="N32" i="9"/>
  <c r="Q32" i="9" s="1"/>
  <c r="M32" i="9"/>
  <c r="P32" i="9" s="1"/>
  <c r="N36" i="9"/>
  <c r="Q36" i="9" s="1"/>
  <c r="M36" i="9"/>
  <c r="P36" i="9" s="1"/>
  <c r="N40" i="9"/>
  <c r="Q40" i="9" s="1"/>
  <c r="M40" i="9"/>
  <c r="P40" i="9" s="1"/>
  <c r="M43" i="9"/>
  <c r="P43" i="9" s="1"/>
  <c r="N43" i="9"/>
  <c r="Q43" i="9" s="1"/>
  <c r="N47" i="9"/>
  <c r="Q47" i="9" s="1"/>
  <c r="M47" i="9"/>
  <c r="P47" i="9" s="1"/>
  <c r="N51" i="9"/>
  <c r="Q51" i="9" s="1"/>
  <c r="M51" i="9"/>
  <c r="P51" i="9" s="1"/>
  <c r="N55" i="9"/>
  <c r="Q55" i="9" s="1"/>
  <c r="M55" i="9"/>
  <c r="P55" i="9" s="1"/>
  <c r="M59" i="9"/>
  <c r="P59" i="9" s="1"/>
  <c r="N59" i="9"/>
  <c r="Q59" i="9" s="1"/>
  <c r="N63" i="9"/>
  <c r="Q63" i="9" s="1"/>
  <c r="M63" i="9"/>
  <c r="P63" i="9" s="1"/>
  <c r="N67" i="9"/>
  <c r="Q67" i="9" s="1"/>
  <c r="M67" i="9"/>
  <c r="P67" i="9" s="1"/>
  <c r="N71" i="9"/>
  <c r="Q71" i="9" s="1"/>
  <c r="M71" i="9"/>
  <c r="P71" i="9" s="1"/>
  <c r="N78" i="9"/>
  <c r="Q78" i="9" s="1"/>
  <c r="M78" i="9"/>
  <c r="P78" i="9" s="1"/>
  <c r="N81" i="9"/>
  <c r="Q81" i="9" s="1"/>
  <c r="M81" i="9"/>
  <c r="P81" i="9" s="1"/>
  <c r="N85" i="9"/>
  <c r="Q85" i="9" s="1"/>
  <c r="M85" i="9"/>
  <c r="P85" i="9" s="1"/>
  <c r="M89" i="9"/>
  <c r="P89" i="9" s="1"/>
  <c r="N89" i="9"/>
  <c r="Q89" i="9" s="1"/>
  <c r="N93" i="9"/>
  <c r="Q93" i="9" s="1"/>
  <c r="M93" i="9"/>
  <c r="P93" i="9" s="1"/>
  <c r="N97" i="9"/>
  <c r="Q97" i="9" s="1"/>
  <c r="M97" i="9"/>
  <c r="P97" i="9" s="1"/>
  <c r="N101" i="9"/>
  <c r="Q101" i="9" s="1"/>
  <c r="M101" i="9"/>
  <c r="P101" i="9" s="1"/>
  <c r="M105" i="9"/>
  <c r="P105" i="9" s="1"/>
  <c r="N105" i="9"/>
  <c r="Q105" i="9" s="1"/>
  <c r="N109" i="9"/>
  <c r="Q109" i="9" s="1"/>
  <c r="M109" i="9"/>
  <c r="P109" i="9" s="1"/>
  <c r="N113" i="9"/>
  <c r="Q113" i="9" s="1"/>
  <c r="M113" i="9"/>
  <c r="P113" i="9" s="1"/>
  <c r="N117" i="9"/>
  <c r="Q117" i="9" s="1"/>
  <c r="M117" i="9"/>
  <c r="P117" i="9" s="1"/>
  <c r="M120" i="9"/>
  <c r="P120" i="9" s="1"/>
  <c r="N120" i="9"/>
  <c r="Q120" i="9" s="1"/>
  <c r="N124" i="9"/>
  <c r="Q124" i="9" s="1"/>
  <c r="M124" i="9"/>
  <c r="P124" i="9" s="1"/>
  <c r="N128" i="9"/>
  <c r="Q128" i="9" s="1"/>
  <c r="M128" i="9"/>
  <c r="P128" i="9" s="1"/>
  <c r="N132" i="9"/>
  <c r="Q132" i="9" s="1"/>
  <c r="M132" i="9"/>
  <c r="P132" i="9" s="1"/>
  <c r="N138" i="9"/>
  <c r="Q138" i="9" s="1"/>
  <c r="M138" i="9"/>
  <c r="P138" i="9" s="1"/>
  <c r="M142" i="9"/>
  <c r="P142" i="9" s="1"/>
  <c r="N142" i="9"/>
  <c r="Q142" i="9" s="1"/>
  <c r="N146" i="9"/>
  <c r="Q146" i="9" s="1"/>
  <c r="M146" i="9"/>
  <c r="P146" i="9" s="1"/>
  <c r="M150" i="9"/>
  <c r="P150" i="9" s="1"/>
  <c r="N150" i="9"/>
  <c r="Q150" i="9" s="1"/>
  <c r="N154" i="9"/>
  <c r="Q154" i="9" s="1"/>
  <c r="M154" i="9"/>
  <c r="P154" i="9" s="1"/>
  <c r="M158" i="9"/>
  <c r="P158" i="9" s="1"/>
  <c r="N158" i="9"/>
  <c r="Q158" i="9" s="1"/>
  <c r="N162" i="9"/>
  <c r="Q162" i="9" s="1"/>
  <c r="M162" i="9"/>
  <c r="P162" i="9" s="1"/>
  <c r="L7" i="9"/>
  <c r="O7" i="9" s="1"/>
  <c r="L15" i="9"/>
  <c r="O15" i="9" s="1"/>
  <c r="L22" i="9"/>
  <c r="O22" i="9" s="1"/>
  <c r="L28" i="9"/>
  <c r="O28" i="9" s="1"/>
  <c r="L36" i="9"/>
  <c r="O36" i="9" s="1"/>
  <c r="L43" i="9"/>
  <c r="O43" i="9" s="1"/>
  <c r="L51" i="9"/>
  <c r="O51" i="9" s="1"/>
  <c r="L59" i="9"/>
  <c r="O59" i="9" s="1"/>
  <c r="L67" i="9"/>
  <c r="O67" i="9" s="1"/>
  <c r="L74" i="9"/>
  <c r="O74" i="9" s="1"/>
  <c r="L81" i="9"/>
  <c r="O81" i="9" s="1"/>
  <c r="L89" i="9"/>
  <c r="O89" i="9" s="1"/>
  <c r="L97" i="9"/>
  <c r="O97" i="9" s="1"/>
  <c r="L105" i="9"/>
  <c r="O105" i="9" s="1"/>
  <c r="L113" i="9"/>
  <c r="O113" i="9" s="1"/>
  <c r="L120" i="9"/>
  <c r="O120" i="9" s="1"/>
  <c r="L128" i="9"/>
  <c r="O128" i="9" s="1"/>
  <c r="L134" i="9"/>
  <c r="O134" i="9" s="1"/>
  <c r="L142" i="9"/>
  <c r="O142" i="9" s="1"/>
  <c r="L150" i="9"/>
  <c r="O150" i="9" s="1"/>
  <c r="L158" i="9"/>
  <c r="O158" i="9" s="1"/>
  <c r="L166" i="9"/>
  <c r="O166" i="9" s="1"/>
  <c r="M18" i="9"/>
  <c r="P18" i="9" s="1"/>
  <c r="N134" i="9"/>
  <c r="Q134" i="9" s="1"/>
  <c r="N74" i="9"/>
  <c r="Q74" i="9" s="1"/>
  <c r="N166" i="9"/>
  <c r="Q166" i="9" s="1"/>
  <c r="N15" i="9"/>
  <c r="Q15" i="9" s="1"/>
  <c r="N6" i="9"/>
  <c r="Q6" i="9" s="1"/>
  <c r="L6" i="9"/>
  <c r="O6" i="9" s="1"/>
  <c r="N10" i="9"/>
  <c r="Q10" i="9" s="1"/>
  <c r="L10" i="9"/>
  <c r="O10" i="9" s="1"/>
  <c r="M10" i="9"/>
  <c r="P10" i="9" s="1"/>
  <c r="N14" i="9"/>
  <c r="Q14" i="9" s="1"/>
  <c r="L14" i="9"/>
  <c r="O14" i="9" s="1"/>
  <c r="N21" i="9"/>
  <c r="Q21" i="9" s="1"/>
  <c r="L21" i="9"/>
  <c r="O21" i="9" s="1"/>
  <c r="N27" i="9"/>
  <c r="Q27" i="9" s="1"/>
  <c r="L27" i="9"/>
  <c r="O27" i="9" s="1"/>
  <c r="N31" i="9"/>
  <c r="Q31" i="9" s="1"/>
  <c r="L31" i="9"/>
  <c r="O31" i="9" s="1"/>
  <c r="N35" i="9"/>
  <c r="Q35" i="9" s="1"/>
  <c r="L35" i="9"/>
  <c r="O35" i="9" s="1"/>
  <c r="L39" i="9"/>
  <c r="O39" i="9" s="1"/>
  <c r="N39" i="9"/>
  <c r="Q39" i="9" s="1"/>
  <c r="N42" i="9"/>
  <c r="Q42" i="9" s="1"/>
  <c r="L42" i="9"/>
  <c r="O42" i="9" s="1"/>
  <c r="N46" i="9"/>
  <c r="Q46" i="9" s="1"/>
  <c r="L46" i="9"/>
  <c r="O46" i="9" s="1"/>
  <c r="N50" i="9"/>
  <c r="Q50" i="9" s="1"/>
  <c r="L50" i="9"/>
  <c r="O50" i="9" s="1"/>
  <c r="N58" i="9"/>
  <c r="Q58" i="9" s="1"/>
  <c r="L58" i="9"/>
  <c r="O58" i="9" s="1"/>
  <c r="N62" i="9"/>
  <c r="Q62" i="9" s="1"/>
  <c r="L62" i="9"/>
  <c r="O62" i="9" s="1"/>
  <c r="N66" i="9"/>
  <c r="Q66" i="9" s="1"/>
  <c r="L66" i="9"/>
  <c r="O66" i="9" s="1"/>
  <c r="N70" i="9"/>
  <c r="Q70" i="9" s="1"/>
  <c r="L70" i="9"/>
  <c r="O70" i="9" s="1"/>
  <c r="N73" i="9"/>
  <c r="Q73" i="9" s="1"/>
  <c r="L73" i="9"/>
  <c r="O73" i="9" s="1"/>
  <c r="N77" i="9"/>
  <c r="Q77" i="9" s="1"/>
  <c r="L77" i="9"/>
  <c r="O77" i="9" s="1"/>
  <c r="N88" i="9"/>
  <c r="Q88" i="9" s="1"/>
  <c r="L88" i="9"/>
  <c r="O88" i="9" s="1"/>
  <c r="N92" i="9"/>
  <c r="Q92" i="9" s="1"/>
  <c r="L92" i="9"/>
  <c r="O92" i="9" s="1"/>
  <c r="N96" i="9"/>
  <c r="Q96" i="9" s="1"/>
  <c r="L96" i="9"/>
  <c r="O96" i="9" s="1"/>
  <c r="L100" i="9"/>
  <c r="O100" i="9" s="1"/>
  <c r="N100" i="9"/>
  <c r="Q100" i="9" s="1"/>
  <c r="N104" i="9"/>
  <c r="Q104" i="9" s="1"/>
  <c r="L104" i="9"/>
  <c r="O104" i="9" s="1"/>
  <c r="N108" i="9"/>
  <c r="Q108" i="9" s="1"/>
  <c r="L108" i="9"/>
  <c r="O108" i="9" s="1"/>
  <c r="N112" i="9"/>
  <c r="Q112" i="9" s="1"/>
  <c r="L112" i="9"/>
  <c r="O112" i="9" s="1"/>
  <c r="N119" i="9"/>
  <c r="Q119" i="9" s="1"/>
  <c r="L119" i="9"/>
  <c r="O119" i="9" s="1"/>
  <c r="N123" i="9"/>
  <c r="Q123" i="9" s="1"/>
  <c r="L123" i="9"/>
  <c r="O123" i="9" s="1"/>
  <c r="N127" i="9"/>
  <c r="Q127" i="9" s="1"/>
  <c r="L127" i="9"/>
  <c r="O127" i="9" s="1"/>
  <c r="N131" i="9"/>
  <c r="Q131" i="9" s="1"/>
  <c r="L131" i="9"/>
  <c r="O131" i="9" s="1"/>
  <c r="N137" i="9"/>
  <c r="Q137" i="9" s="1"/>
  <c r="L137" i="9"/>
  <c r="O137" i="9" s="1"/>
  <c r="N141" i="9"/>
  <c r="Q141" i="9" s="1"/>
  <c r="L141" i="9"/>
  <c r="O141" i="9" s="1"/>
  <c r="N145" i="9"/>
  <c r="Q145" i="9" s="1"/>
  <c r="L145" i="9"/>
  <c r="O145" i="9" s="1"/>
  <c r="N149" i="9"/>
  <c r="Q149" i="9" s="1"/>
  <c r="L149" i="9"/>
  <c r="O149" i="9" s="1"/>
  <c r="N153" i="9"/>
  <c r="Q153" i="9" s="1"/>
  <c r="L153" i="9"/>
  <c r="O153" i="9" s="1"/>
  <c r="N157" i="9"/>
  <c r="Q157" i="9" s="1"/>
  <c r="L157" i="9"/>
  <c r="O157" i="9" s="1"/>
  <c r="N161" i="9"/>
  <c r="Q161" i="9" s="1"/>
  <c r="L161" i="9"/>
  <c r="O161" i="9" s="1"/>
  <c r="N165" i="9"/>
  <c r="Q165" i="9" s="1"/>
  <c r="L165" i="9"/>
  <c r="O165" i="9" s="1"/>
  <c r="N169" i="9"/>
  <c r="Q169" i="9" s="1"/>
  <c r="L169" i="9"/>
  <c r="O169" i="9" s="1"/>
  <c r="N173" i="9"/>
  <c r="Q173" i="9" s="1"/>
  <c r="L173" i="9"/>
  <c r="O173" i="9" s="1"/>
  <c r="N177" i="9"/>
  <c r="Q177" i="9" s="1"/>
  <c r="L177" i="9"/>
  <c r="O177" i="9" s="1"/>
  <c r="N181" i="9"/>
  <c r="Q181" i="9" s="1"/>
  <c r="L181" i="9"/>
  <c r="O181" i="9" s="1"/>
  <c r="N185" i="9"/>
  <c r="Q185" i="9" s="1"/>
  <c r="M185" i="9"/>
  <c r="P185" i="9" s="1"/>
  <c r="L185" i="9"/>
  <c r="O185" i="9" s="1"/>
  <c r="N189" i="9"/>
  <c r="Q189" i="9" s="1"/>
  <c r="M189" i="9"/>
  <c r="P189" i="9" s="1"/>
  <c r="L189" i="9"/>
  <c r="O189" i="9" s="1"/>
  <c r="N193" i="9"/>
  <c r="Q193" i="9" s="1"/>
  <c r="M193" i="9"/>
  <c r="P193" i="9" s="1"/>
  <c r="L193" i="9"/>
  <c r="O193" i="9" s="1"/>
  <c r="N196" i="9"/>
  <c r="Q196" i="9" s="1"/>
  <c r="M196" i="9"/>
  <c r="P196" i="9" s="1"/>
  <c r="L196" i="9"/>
  <c r="O196" i="9" s="1"/>
  <c r="N199" i="9"/>
  <c r="Q199" i="9" s="1"/>
  <c r="M199" i="9"/>
  <c r="P199" i="9" s="1"/>
  <c r="L199" i="9"/>
  <c r="O199" i="9" s="1"/>
  <c r="N202" i="9"/>
  <c r="Q202" i="9" s="1"/>
  <c r="M202" i="9"/>
  <c r="P202" i="9" s="1"/>
  <c r="L202" i="9"/>
  <c r="O202" i="9" s="1"/>
  <c r="N206" i="9"/>
  <c r="Q206" i="9" s="1"/>
  <c r="M206" i="9"/>
  <c r="P206" i="9" s="1"/>
  <c r="L206" i="9"/>
  <c r="O206" i="9" s="1"/>
  <c r="N212" i="9"/>
  <c r="Q212" i="9" s="1"/>
  <c r="M212" i="9"/>
  <c r="P212" i="9" s="1"/>
  <c r="L212" i="9"/>
  <c r="O212" i="9" s="1"/>
  <c r="N216" i="9"/>
  <c r="Q216" i="9" s="1"/>
  <c r="M216" i="9"/>
  <c r="P216" i="9" s="1"/>
  <c r="L216" i="9"/>
  <c r="O216" i="9" s="1"/>
  <c r="N220" i="9"/>
  <c r="Q220" i="9" s="1"/>
  <c r="M220" i="9"/>
  <c r="P220" i="9" s="1"/>
  <c r="L220" i="9"/>
  <c r="O220" i="9" s="1"/>
  <c r="N223" i="9"/>
  <c r="Q223" i="9" s="1"/>
  <c r="M223" i="9"/>
  <c r="P223" i="9" s="1"/>
  <c r="L223" i="9"/>
  <c r="O223" i="9" s="1"/>
  <c r="N227" i="9"/>
  <c r="Q227" i="9" s="1"/>
  <c r="M227" i="9"/>
  <c r="P227" i="9" s="1"/>
  <c r="L227" i="9"/>
  <c r="O227" i="9" s="1"/>
  <c r="N230" i="9"/>
  <c r="Q230" i="9" s="1"/>
  <c r="M230" i="9"/>
  <c r="P230" i="9" s="1"/>
  <c r="L230" i="9"/>
  <c r="O230" i="9" s="1"/>
  <c r="N234" i="9"/>
  <c r="Q234" i="9" s="1"/>
  <c r="M234" i="9"/>
  <c r="P234" i="9" s="1"/>
  <c r="L234" i="9"/>
  <c r="O234" i="9" s="1"/>
  <c r="N238" i="9"/>
  <c r="Q238" i="9" s="1"/>
  <c r="M238" i="9"/>
  <c r="P238" i="9" s="1"/>
  <c r="L238" i="9"/>
  <c r="O238" i="9" s="1"/>
  <c r="N242" i="9"/>
  <c r="Q242" i="9" s="1"/>
  <c r="M242" i="9"/>
  <c r="P242" i="9" s="1"/>
  <c r="L242" i="9"/>
  <c r="O242" i="9" s="1"/>
  <c r="N245" i="9"/>
  <c r="Q245" i="9" s="1"/>
  <c r="M245" i="9"/>
  <c r="P245" i="9" s="1"/>
  <c r="L245" i="9"/>
  <c r="O245" i="9" s="1"/>
  <c r="N252" i="9"/>
  <c r="Q252" i="9" s="1"/>
  <c r="M252" i="9"/>
  <c r="P252" i="9" s="1"/>
  <c r="L252" i="9"/>
  <c r="O252" i="9" s="1"/>
  <c r="N256" i="9"/>
  <c r="Q256" i="9" s="1"/>
  <c r="M256" i="9"/>
  <c r="P256" i="9" s="1"/>
  <c r="L256" i="9"/>
  <c r="O256" i="9" s="1"/>
  <c r="N260" i="9"/>
  <c r="Q260" i="9" s="1"/>
  <c r="M260" i="9"/>
  <c r="P260" i="9" s="1"/>
  <c r="L260" i="9"/>
  <c r="O260" i="9" s="1"/>
  <c r="N264" i="9"/>
  <c r="Q264" i="9" s="1"/>
  <c r="M264" i="9"/>
  <c r="P264" i="9" s="1"/>
  <c r="L264" i="9"/>
  <c r="O264" i="9" s="1"/>
  <c r="N268" i="9"/>
  <c r="Q268" i="9" s="1"/>
  <c r="M268" i="9"/>
  <c r="P268" i="9" s="1"/>
  <c r="L268" i="9"/>
  <c r="O268" i="9" s="1"/>
  <c r="N271" i="9"/>
  <c r="Q271" i="9" s="1"/>
  <c r="M271" i="9"/>
  <c r="P271" i="9" s="1"/>
  <c r="L271" i="9"/>
  <c r="O271" i="9" s="1"/>
  <c r="N274" i="9"/>
  <c r="Q274" i="9" s="1"/>
  <c r="M274" i="9"/>
  <c r="P274" i="9" s="1"/>
  <c r="L274" i="9"/>
  <c r="O274" i="9" s="1"/>
  <c r="N278" i="9"/>
  <c r="Q278" i="9" s="1"/>
  <c r="M278" i="9"/>
  <c r="P278" i="9" s="1"/>
  <c r="L278" i="9"/>
  <c r="O278" i="9" s="1"/>
  <c r="N282" i="9"/>
  <c r="Q282" i="9" s="1"/>
  <c r="M282" i="9"/>
  <c r="P282" i="9" s="1"/>
  <c r="L282" i="9"/>
  <c r="O282" i="9" s="1"/>
  <c r="N286" i="9"/>
  <c r="Q286" i="9" s="1"/>
  <c r="M286" i="9"/>
  <c r="P286" i="9" s="1"/>
  <c r="L286" i="9"/>
  <c r="O286" i="9" s="1"/>
  <c r="N290" i="9"/>
  <c r="Q290" i="9" s="1"/>
  <c r="M290" i="9"/>
  <c r="P290" i="9" s="1"/>
  <c r="L290" i="9"/>
  <c r="O290" i="9" s="1"/>
  <c r="N294" i="9"/>
  <c r="Q294" i="9" s="1"/>
  <c r="M294" i="9"/>
  <c r="P294" i="9" s="1"/>
  <c r="L294" i="9"/>
  <c r="O294" i="9" s="1"/>
  <c r="N298" i="9"/>
  <c r="Q298" i="9" s="1"/>
  <c r="M298" i="9"/>
  <c r="P298" i="9" s="1"/>
  <c r="L298" i="9"/>
  <c r="O298" i="9" s="1"/>
  <c r="N302" i="9"/>
  <c r="Q302" i="9" s="1"/>
  <c r="M302" i="9"/>
  <c r="P302" i="9" s="1"/>
  <c r="L302" i="9"/>
  <c r="O302" i="9" s="1"/>
  <c r="N306" i="9"/>
  <c r="Q306" i="9" s="1"/>
  <c r="M306" i="9"/>
  <c r="P306" i="9" s="1"/>
  <c r="N310" i="9"/>
  <c r="Q310" i="9" s="1"/>
  <c r="M310" i="9"/>
  <c r="P310" i="9" s="1"/>
  <c r="L310" i="9"/>
  <c r="O310" i="9" s="1"/>
  <c r="L306" i="9"/>
  <c r="O306" i="9" s="1"/>
  <c r="M6" i="9"/>
  <c r="P6" i="9" s="1"/>
  <c r="M27" i="9"/>
  <c r="P27" i="9" s="1"/>
  <c r="M42" i="9"/>
  <c r="P42" i="9" s="1"/>
  <c r="M58" i="9"/>
  <c r="P58" i="9" s="1"/>
  <c r="M73" i="9"/>
  <c r="P73" i="9" s="1"/>
  <c r="M88" i="9"/>
  <c r="P88" i="9" s="1"/>
  <c r="M104" i="9"/>
  <c r="P104" i="9" s="1"/>
  <c r="M119" i="9"/>
  <c r="P119" i="9" s="1"/>
  <c r="M149" i="9"/>
  <c r="P149" i="9" s="1"/>
  <c r="M165" i="9"/>
  <c r="P165" i="9" s="1"/>
  <c r="M181" i="9"/>
  <c r="P181" i="9" s="1"/>
  <c r="N24" i="9"/>
  <c r="Q24" i="9" s="1"/>
  <c r="N8" i="9"/>
  <c r="Q8" i="9" s="1"/>
  <c r="L8" i="9"/>
  <c r="O8" i="9" s="1"/>
  <c r="N12" i="9"/>
  <c r="Q12" i="9" s="1"/>
  <c r="M12" i="9"/>
  <c r="P12" i="9" s="1"/>
  <c r="L12" i="9"/>
  <c r="O12" i="9" s="1"/>
  <c r="N16" i="9"/>
  <c r="Q16" i="9" s="1"/>
  <c r="L16" i="9"/>
  <c r="O16" i="9" s="1"/>
  <c r="N19" i="9"/>
  <c r="Q19" i="9" s="1"/>
  <c r="M19" i="9"/>
  <c r="P19" i="9" s="1"/>
  <c r="L19" i="9"/>
  <c r="O19" i="9" s="1"/>
  <c r="N23" i="9"/>
  <c r="Q23" i="9" s="1"/>
  <c r="M23" i="9"/>
  <c r="P23" i="9" s="1"/>
  <c r="L23" i="9"/>
  <c r="O23" i="9" s="1"/>
  <c r="N29" i="9"/>
  <c r="Q29" i="9" s="1"/>
  <c r="M29" i="9"/>
  <c r="P29" i="9" s="1"/>
  <c r="L29" i="9"/>
  <c r="O29" i="9" s="1"/>
  <c r="M33" i="9"/>
  <c r="P33" i="9" s="1"/>
  <c r="L33" i="9"/>
  <c r="O33" i="9" s="1"/>
  <c r="N37" i="9"/>
  <c r="Q37" i="9" s="1"/>
  <c r="M37" i="9"/>
  <c r="P37" i="9" s="1"/>
  <c r="L37" i="9"/>
  <c r="O37" i="9" s="1"/>
  <c r="N44" i="9"/>
  <c r="Q44" i="9" s="1"/>
  <c r="M44" i="9"/>
  <c r="P44" i="9" s="1"/>
  <c r="L44" i="9"/>
  <c r="O44" i="9" s="1"/>
  <c r="N48" i="9"/>
  <c r="Q48" i="9" s="1"/>
  <c r="M48" i="9"/>
  <c r="P48" i="9" s="1"/>
  <c r="L48" i="9"/>
  <c r="O48" i="9" s="1"/>
  <c r="N52" i="9"/>
  <c r="Q52" i="9" s="1"/>
  <c r="M52" i="9"/>
  <c r="P52" i="9" s="1"/>
  <c r="L52" i="9"/>
  <c r="O52" i="9" s="1"/>
  <c r="N56" i="9"/>
  <c r="Q56" i="9" s="1"/>
  <c r="M56" i="9"/>
  <c r="P56" i="9" s="1"/>
  <c r="L56" i="9"/>
  <c r="O56" i="9" s="1"/>
  <c r="N60" i="9"/>
  <c r="Q60" i="9" s="1"/>
  <c r="M60" i="9"/>
  <c r="P60" i="9" s="1"/>
  <c r="L60" i="9"/>
  <c r="O60" i="9" s="1"/>
  <c r="M64" i="9"/>
  <c r="P64" i="9" s="1"/>
  <c r="L64" i="9"/>
  <c r="O64" i="9" s="1"/>
  <c r="N68" i="9"/>
  <c r="Q68" i="9" s="1"/>
  <c r="M68" i="9"/>
  <c r="P68" i="9" s="1"/>
  <c r="L68" i="9"/>
  <c r="O68" i="9" s="1"/>
  <c r="N72" i="9"/>
  <c r="Q72" i="9" s="1"/>
  <c r="M72" i="9"/>
  <c r="P72" i="9" s="1"/>
  <c r="L72" i="9"/>
  <c r="O72" i="9" s="1"/>
  <c r="N75" i="9"/>
  <c r="Q75" i="9" s="1"/>
  <c r="M75" i="9"/>
  <c r="P75" i="9" s="1"/>
  <c r="L75" i="9"/>
  <c r="O75" i="9" s="1"/>
  <c r="N79" i="9"/>
  <c r="Q79" i="9" s="1"/>
  <c r="M79" i="9"/>
  <c r="P79" i="9" s="1"/>
  <c r="L79" i="9"/>
  <c r="O79" i="9" s="1"/>
  <c r="N82" i="9"/>
  <c r="Q82" i="9" s="1"/>
  <c r="M82" i="9"/>
  <c r="P82" i="9" s="1"/>
  <c r="L82" i="9"/>
  <c r="O82" i="9" s="1"/>
  <c r="N86" i="9"/>
  <c r="Q86" i="9" s="1"/>
  <c r="M86" i="9"/>
  <c r="P86" i="9" s="1"/>
  <c r="L86" i="9"/>
  <c r="O86" i="9" s="1"/>
  <c r="N90" i="9"/>
  <c r="Q90" i="9" s="1"/>
  <c r="M90" i="9"/>
  <c r="P90" i="9" s="1"/>
  <c r="L90" i="9"/>
  <c r="O90" i="9" s="1"/>
  <c r="M94" i="9"/>
  <c r="P94" i="9" s="1"/>
  <c r="L94" i="9"/>
  <c r="O94" i="9" s="1"/>
  <c r="N98" i="9"/>
  <c r="Q98" i="9" s="1"/>
  <c r="M98" i="9"/>
  <c r="P98" i="9" s="1"/>
  <c r="L98" i="9"/>
  <c r="O98" i="9" s="1"/>
  <c r="N102" i="9"/>
  <c r="Q102" i="9" s="1"/>
  <c r="M102" i="9"/>
  <c r="P102" i="9" s="1"/>
  <c r="L102" i="9"/>
  <c r="O102" i="9" s="1"/>
  <c r="N106" i="9"/>
  <c r="Q106" i="9" s="1"/>
  <c r="M106" i="9"/>
  <c r="P106" i="9" s="1"/>
  <c r="L106" i="9"/>
  <c r="O106" i="9" s="1"/>
  <c r="N110" i="9"/>
  <c r="Q110" i="9" s="1"/>
  <c r="M110" i="9"/>
  <c r="P110" i="9" s="1"/>
  <c r="L110" i="9"/>
  <c r="O110" i="9" s="1"/>
  <c r="N114" i="9"/>
  <c r="Q114" i="9" s="1"/>
  <c r="M114" i="9"/>
  <c r="P114" i="9" s="1"/>
  <c r="L114" i="9"/>
  <c r="O114" i="9" s="1"/>
  <c r="N118" i="9"/>
  <c r="Q118" i="9" s="1"/>
  <c r="M118" i="9"/>
  <c r="P118" i="9" s="1"/>
  <c r="L118" i="9"/>
  <c r="O118" i="9" s="1"/>
  <c r="N121" i="9"/>
  <c r="Q121" i="9" s="1"/>
  <c r="M121" i="9"/>
  <c r="P121" i="9" s="1"/>
  <c r="L121" i="9"/>
  <c r="O121" i="9" s="1"/>
  <c r="M125" i="9"/>
  <c r="P125" i="9" s="1"/>
  <c r="L125" i="9"/>
  <c r="O125" i="9" s="1"/>
  <c r="N129" i="9"/>
  <c r="Q129" i="9" s="1"/>
  <c r="M129" i="9"/>
  <c r="P129" i="9" s="1"/>
  <c r="L129" i="9"/>
  <c r="O129" i="9" s="1"/>
  <c r="N133" i="9"/>
  <c r="Q133" i="9" s="1"/>
  <c r="M133" i="9"/>
  <c r="P133" i="9" s="1"/>
  <c r="L133" i="9"/>
  <c r="O133" i="9" s="1"/>
  <c r="N135" i="9"/>
  <c r="Q135" i="9" s="1"/>
  <c r="M135" i="9"/>
  <c r="P135" i="9" s="1"/>
  <c r="L135" i="9"/>
  <c r="O135" i="9" s="1"/>
  <c r="N139" i="9"/>
  <c r="Q139" i="9" s="1"/>
  <c r="M139" i="9"/>
  <c r="P139" i="9" s="1"/>
  <c r="L139" i="9"/>
  <c r="O139" i="9" s="1"/>
  <c r="N143" i="9"/>
  <c r="Q143" i="9" s="1"/>
  <c r="M143" i="9"/>
  <c r="P143" i="9" s="1"/>
  <c r="L143" i="9"/>
  <c r="O143" i="9" s="1"/>
  <c r="N147" i="9"/>
  <c r="Q147" i="9" s="1"/>
  <c r="M147" i="9"/>
  <c r="P147" i="9" s="1"/>
  <c r="L147" i="9"/>
  <c r="O147" i="9" s="1"/>
  <c r="N151" i="9"/>
  <c r="Q151" i="9" s="1"/>
  <c r="M151" i="9"/>
  <c r="P151" i="9" s="1"/>
  <c r="L151" i="9"/>
  <c r="O151" i="9" s="1"/>
  <c r="N155" i="9"/>
  <c r="Q155" i="9" s="1"/>
  <c r="M155" i="9"/>
  <c r="P155" i="9" s="1"/>
  <c r="L155" i="9"/>
  <c r="O155" i="9" s="1"/>
  <c r="N159" i="9"/>
  <c r="Q159" i="9" s="1"/>
  <c r="M159" i="9"/>
  <c r="P159" i="9" s="1"/>
  <c r="L159" i="9"/>
  <c r="O159" i="9" s="1"/>
  <c r="N163" i="9"/>
  <c r="Q163" i="9" s="1"/>
  <c r="M163" i="9"/>
  <c r="P163" i="9" s="1"/>
  <c r="L163" i="9"/>
  <c r="O163" i="9" s="1"/>
  <c r="N167" i="9"/>
  <c r="Q167" i="9" s="1"/>
  <c r="M167" i="9"/>
  <c r="P167" i="9" s="1"/>
  <c r="L167" i="9"/>
  <c r="O167" i="9" s="1"/>
  <c r="N171" i="9"/>
  <c r="Q171" i="9" s="1"/>
  <c r="M171" i="9"/>
  <c r="P171" i="9" s="1"/>
  <c r="L171" i="9"/>
  <c r="O171" i="9" s="1"/>
  <c r="N175" i="9"/>
  <c r="Q175" i="9" s="1"/>
  <c r="M175" i="9"/>
  <c r="P175" i="9" s="1"/>
  <c r="L175" i="9"/>
  <c r="O175" i="9" s="1"/>
  <c r="N179" i="9"/>
  <c r="Q179" i="9" s="1"/>
  <c r="M179" i="9"/>
  <c r="P179" i="9" s="1"/>
  <c r="L179" i="9"/>
  <c r="O179" i="9" s="1"/>
  <c r="N183" i="9"/>
  <c r="Q183" i="9" s="1"/>
  <c r="M183" i="9"/>
  <c r="P183" i="9" s="1"/>
  <c r="L183" i="9"/>
  <c r="O183" i="9" s="1"/>
  <c r="N187" i="9"/>
  <c r="Q187" i="9" s="1"/>
  <c r="L187" i="9"/>
  <c r="O187" i="9" s="1"/>
  <c r="N191" i="9"/>
  <c r="Q191" i="9" s="1"/>
  <c r="M191" i="9"/>
  <c r="P191" i="9" s="1"/>
  <c r="L191" i="9"/>
  <c r="O191" i="9" s="1"/>
  <c r="N195" i="9"/>
  <c r="Q195" i="9" s="1"/>
  <c r="L195" i="9"/>
  <c r="O195" i="9" s="1"/>
  <c r="N197" i="9"/>
  <c r="Q197" i="9" s="1"/>
  <c r="M197" i="9"/>
  <c r="P197" i="9" s="1"/>
  <c r="L197" i="9"/>
  <c r="O197" i="9" s="1"/>
  <c r="N201" i="9"/>
  <c r="Q201" i="9" s="1"/>
  <c r="L201" i="9"/>
  <c r="O201" i="9" s="1"/>
  <c r="N204" i="9"/>
  <c r="Q204" i="9" s="1"/>
  <c r="M204" i="9"/>
  <c r="P204" i="9" s="1"/>
  <c r="L204" i="9"/>
  <c r="O204" i="9" s="1"/>
  <c r="N208" i="9"/>
  <c r="Q208" i="9" s="1"/>
  <c r="L208" i="9"/>
  <c r="O208" i="9" s="1"/>
  <c r="N214" i="9"/>
  <c r="Q214" i="9" s="1"/>
  <c r="L214" i="9"/>
  <c r="O214" i="9" s="1"/>
  <c r="N218" i="9"/>
  <c r="Q218" i="9" s="1"/>
  <c r="M218" i="9"/>
  <c r="P218" i="9" s="1"/>
  <c r="L218" i="9"/>
  <c r="O218" i="9" s="1"/>
  <c r="N222" i="9"/>
  <c r="Q222" i="9" s="1"/>
  <c r="L222" i="9"/>
  <c r="O222" i="9" s="1"/>
  <c r="N225" i="9"/>
  <c r="Q225" i="9" s="1"/>
  <c r="M225" i="9"/>
  <c r="P225" i="9" s="1"/>
  <c r="L225" i="9"/>
  <c r="O225" i="9" s="1"/>
  <c r="N232" i="9"/>
  <c r="Q232" i="9" s="1"/>
  <c r="M232" i="9"/>
  <c r="P232" i="9" s="1"/>
  <c r="L232" i="9"/>
  <c r="O232" i="9" s="1"/>
  <c r="N236" i="9"/>
  <c r="Q236" i="9" s="1"/>
  <c r="L236" i="9"/>
  <c r="O236" i="9" s="1"/>
  <c r="N240" i="9"/>
  <c r="Q240" i="9" s="1"/>
  <c r="M240" i="9"/>
  <c r="P240" i="9" s="1"/>
  <c r="L240" i="9"/>
  <c r="O240" i="9" s="1"/>
  <c r="N247" i="9"/>
  <c r="Q247" i="9" s="1"/>
  <c r="M247" i="9"/>
  <c r="P247" i="9" s="1"/>
  <c r="L247" i="9"/>
  <c r="O247" i="9" s="1"/>
  <c r="N250" i="9"/>
  <c r="Q250" i="9" s="1"/>
  <c r="L250" i="9"/>
  <c r="O250" i="9" s="1"/>
  <c r="N254" i="9"/>
  <c r="Q254" i="9" s="1"/>
  <c r="M254" i="9"/>
  <c r="P254" i="9" s="1"/>
  <c r="L254" i="9"/>
  <c r="O254" i="9" s="1"/>
  <c r="N258" i="9"/>
  <c r="Q258" i="9" s="1"/>
  <c r="L258" i="9"/>
  <c r="O258" i="9" s="1"/>
  <c r="N262" i="9"/>
  <c r="Q262" i="9" s="1"/>
  <c r="M262" i="9"/>
  <c r="P262" i="9" s="1"/>
  <c r="L262" i="9"/>
  <c r="O262" i="9" s="1"/>
  <c r="N266" i="9"/>
  <c r="Q266" i="9" s="1"/>
  <c r="L266" i="9"/>
  <c r="O266" i="9" s="1"/>
  <c r="N269" i="9"/>
  <c r="Q269" i="9" s="1"/>
  <c r="M269" i="9"/>
  <c r="P269" i="9" s="1"/>
  <c r="L269" i="9"/>
  <c r="O269" i="9" s="1"/>
  <c r="N273" i="9"/>
  <c r="Q273" i="9" s="1"/>
  <c r="L273" i="9"/>
  <c r="O273" i="9" s="1"/>
  <c r="N276" i="9"/>
  <c r="Q276" i="9" s="1"/>
  <c r="M276" i="9"/>
  <c r="P276" i="9" s="1"/>
  <c r="L276" i="9"/>
  <c r="O276" i="9" s="1"/>
  <c r="N280" i="9"/>
  <c r="Q280" i="9" s="1"/>
  <c r="L280" i="9"/>
  <c r="O280" i="9" s="1"/>
  <c r="N284" i="9"/>
  <c r="Q284" i="9" s="1"/>
  <c r="M284" i="9"/>
  <c r="P284" i="9" s="1"/>
  <c r="L284" i="9"/>
  <c r="O284" i="9" s="1"/>
  <c r="N288" i="9"/>
  <c r="Q288" i="9" s="1"/>
  <c r="L288" i="9"/>
  <c r="O288" i="9" s="1"/>
  <c r="N292" i="9"/>
  <c r="Q292" i="9" s="1"/>
  <c r="M292" i="9"/>
  <c r="P292" i="9" s="1"/>
  <c r="L292" i="9"/>
  <c r="O292" i="9" s="1"/>
  <c r="N296" i="9"/>
  <c r="Q296" i="9" s="1"/>
  <c r="L296" i="9"/>
  <c r="O296" i="9" s="1"/>
  <c r="N300" i="9"/>
  <c r="Q300" i="9" s="1"/>
  <c r="M300" i="9"/>
  <c r="P300" i="9" s="1"/>
  <c r="L300" i="9"/>
  <c r="O300" i="9" s="1"/>
  <c r="N304" i="9"/>
  <c r="Q304" i="9" s="1"/>
  <c r="L304" i="9"/>
  <c r="O304" i="9" s="1"/>
  <c r="M308" i="9"/>
  <c r="P308" i="9" s="1"/>
  <c r="N308" i="9"/>
  <c r="Q308" i="9" s="1"/>
  <c r="L308" i="9"/>
  <c r="O308" i="9" s="1"/>
  <c r="N312" i="9"/>
  <c r="M312" i="9"/>
  <c r="L312" i="9"/>
  <c r="M21" i="9"/>
  <c r="P21" i="9" s="1"/>
  <c r="M35" i="9"/>
  <c r="P35" i="9" s="1"/>
  <c r="M50" i="9"/>
  <c r="P50" i="9" s="1"/>
  <c r="M66" i="9"/>
  <c r="P66" i="9" s="1"/>
  <c r="M96" i="9"/>
  <c r="P96" i="9" s="1"/>
  <c r="M112" i="9"/>
  <c r="P112" i="9" s="1"/>
  <c r="M127" i="9"/>
  <c r="P127" i="9" s="1"/>
  <c r="M141" i="9"/>
  <c r="P141" i="9" s="1"/>
  <c r="M157" i="9"/>
  <c r="P157" i="9" s="1"/>
  <c r="M173" i="9"/>
  <c r="P173" i="9" s="1"/>
  <c r="M195" i="9"/>
  <c r="P195" i="9" s="1"/>
  <c r="M222" i="9"/>
  <c r="P222" i="9" s="1"/>
  <c r="M250" i="9"/>
  <c r="P250" i="9" s="1"/>
  <c r="M280" i="9"/>
  <c r="P280" i="9" s="1"/>
  <c r="N84" i="9"/>
  <c r="Q84" i="9" s="1"/>
  <c r="N125" i="9"/>
  <c r="Q125" i="9" s="1"/>
  <c r="N5" i="9"/>
  <c r="Q5" i="9" s="1"/>
  <c r="M5" i="9"/>
  <c r="P5" i="9" s="1"/>
  <c r="N9" i="9"/>
  <c r="Q9" i="9" s="1"/>
  <c r="M9" i="9"/>
  <c r="P9" i="9" s="1"/>
  <c r="N13" i="9"/>
  <c r="Q13" i="9" s="1"/>
  <c r="M13" i="9"/>
  <c r="P13" i="9" s="1"/>
  <c r="N17" i="9"/>
  <c r="Q17" i="9" s="1"/>
  <c r="M17" i="9"/>
  <c r="P17" i="9" s="1"/>
  <c r="N20" i="9"/>
  <c r="Q20" i="9" s="1"/>
  <c r="M20" i="9"/>
  <c r="P20" i="9" s="1"/>
  <c r="N26" i="9"/>
  <c r="Q26" i="9" s="1"/>
  <c r="M26" i="9"/>
  <c r="P26" i="9" s="1"/>
  <c r="N30" i="9"/>
  <c r="Q30" i="9" s="1"/>
  <c r="M30" i="9"/>
  <c r="P30" i="9" s="1"/>
  <c r="N34" i="9"/>
  <c r="Q34" i="9" s="1"/>
  <c r="M34" i="9"/>
  <c r="P34" i="9" s="1"/>
  <c r="N38" i="9"/>
  <c r="Q38" i="9" s="1"/>
  <c r="M38" i="9"/>
  <c r="P38" i="9" s="1"/>
  <c r="N41" i="9"/>
  <c r="Q41" i="9" s="1"/>
  <c r="M41" i="9"/>
  <c r="P41" i="9" s="1"/>
  <c r="N45" i="9"/>
  <c r="Q45" i="9" s="1"/>
  <c r="M45" i="9"/>
  <c r="P45" i="9" s="1"/>
  <c r="N49" i="9"/>
  <c r="Q49" i="9" s="1"/>
  <c r="M49" i="9"/>
  <c r="P49" i="9" s="1"/>
  <c r="N53" i="9"/>
  <c r="Q53" i="9" s="1"/>
  <c r="M53" i="9"/>
  <c r="P53" i="9" s="1"/>
  <c r="N57" i="9"/>
  <c r="Q57" i="9" s="1"/>
  <c r="M57" i="9"/>
  <c r="P57" i="9" s="1"/>
  <c r="N61" i="9"/>
  <c r="Q61" i="9" s="1"/>
  <c r="M61" i="9"/>
  <c r="P61" i="9" s="1"/>
  <c r="N65" i="9"/>
  <c r="Q65" i="9" s="1"/>
  <c r="M65" i="9"/>
  <c r="P65" i="9" s="1"/>
  <c r="N69" i="9"/>
  <c r="Q69" i="9" s="1"/>
  <c r="M69" i="9"/>
  <c r="P69" i="9" s="1"/>
  <c r="N76" i="9"/>
  <c r="Q76" i="9" s="1"/>
  <c r="M76" i="9"/>
  <c r="P76" i="9" s="1"/>
  <c r="N80" i="9"/>
  <c r="Q80" i="9" s="1"/>
  <c r="M80" i="9"/>
  <c r="P80" i="9" s="1"/>
  <c r="N83" i="9"/>
  <c r="Q83" i="9" s="1"/>
  <c r="M83" i="9"/>
  <c r="P83" i="9" s="1"/>
  <c r="N87" i="9"/>
  <c r="Q87" i="9" s="1"/>
  <c r="M87" i="9"/>
  <c r="P87" i="9" s="1"/>
  <c r="N91" i="9"/>
  <c r="Q91" i="9" s="1"/>
  <c r="M91" i="9"/>
  <c r="P91" i="9" s="1"/>
  <c r="N95" i="9"/>
  <c r="Q95" i="9" s="1"/>
  <c r="M95" i="9"/>
  <c r="P95" i="9" s="1"/>
  <c r="N99" i="9"/>
  <c r="Q99" i="9" s="1"/>
  <c r="M99" i="9"/>
  <c r="P99" i="9" s="1"/>
  <c r="N103" i="9"/>
  <c r="Q103" i="9" s="1"/>
  <c r="M103" i="9"/>
  <c r="P103" i="9" s="1"/>
  <c r="N107" i="9"/>
  <c r="Q107" i="9" s="1"/>
  <c r="M107" i="9"/>
  <c r="P107" i="9" s="1"/>
  <c r="N111" i="9"/>
  <c r="Q111" i="9" s="1"/>
  <c r="M111" i="9"/>
  <c r="P111" i="9" s="1"/>
  <c r="N115" i="9"/>
  <c r="Q115" i="9" s="1"/>
  <c r="M115" i="9"/>
  <c r="P115" i="9" s="1"/>
  <c r="N122" i="9"/>
  <c r="Q122" i="9" s="1"/>
  <c r="M122" i="9"/>
  <c r="P122" i="9" s="1"/>
  <c r="N126" i="9"/>
  <c r="Q126" i="9" s="1"/>
  <c r="M126" i="9"/>
  <c r="P126" i="9" s="1"/>
  <c r="N130" i="9"/>
  <c r="Q130" i="9" s="1"/>
  <c r="M130" i="9"/>
  <c r="P130" i="9" s="1"/>
  <c r="N136" i="9"/>
  <c r="Q136" i="9" s="1"/>
  <c r="M136" i="9"/>
  <c r="P136" i="9" s="1"/>
  <c r="N140" i="9"/>
  <c r="Q140" i="9" s="1"/>
  <c r="M140" i="9"/>
  <c r="P140" i="9" s="1"/>
  <c r="N144" i="9"/>
  <c r="Q144" i="9" s="1"/>
  <c r="M144" i="9"/>
  <c r="P144" i="9" s="1"/>
  <c r="N148" i="9"/>
  <c r="Q148" i="9" s="1"/>
  <c r="M148" i="9"/>
  <c r="P148" i="9" s="1"/>
  <c r="N152" i="9"/>
  <c r="Q152" i="9" s="1"/>
  <c r="M152" i="9"/>
  <c r="P152" i="9" s="1"/>
  <c r="N156" i="9"/>
  <c r="Q156" i="9" s="1"/>
  <c r="M156" i="9"/>
  <c r="P156" i="9" s="1"/>
  <c r="N160" i="9"/>
  <c r="Q160" i="9" s="1"/>
  <c r="M160" i="9"/>
  <c r="P160" i="9" s="1"/>
  <c r="N164" i="9"/>
  <c r="Q164" i="9" s="1"/>
  <c r="M164" i="9"/>
  <c r="P164" i="9" s="1"/>
  <c r="N168" i="9"/>
  <c r="Q168" i="9" s="1"/>
  <c r="M168" i="9"/>
  <c r="P168" i="9" s="1"/>
  <c r="N172" i="9"/>
  <c r="Q172" i="9" s="1"/>
  <c r="M172" i="9"/>
  <c r="P172" i="9" s="1"/>
  <c r="N176" i="9"/>
  <c r="Q176" i="9" s="1"/>
  <c r="M176" i="9"/>
  <c r="P176" i="9" s="1"/>
  <c r="N180" i="9"/>
  <c r="Q180" i="9" s="1"/>
  <c r="M180" i="9"/>
  <c r="P180" i="9" s="1"/>
  <c r="N184" i="9"/>
  <c r="Q184" i="9" s="1"/>
  <c r="M184" i="9"/>
  <c r="P184" i="9" s="1"/>
  <c r="N188" i="9"/>
  <c r="Q188" i="9" s="1"/>
  <c r="M188" i="9"/>
  <c r="P188" i="9" s="1"/>
  <c r="N192" i="9"/>
  <c r="Q192" i="9" s="1"/>
  <c r="M192" i="9"/>
  <c r="P192" i="9" s="1"/>
  <c r="N198" i="9"/>
  <c r="Q198" i="9" s="1"/>
  <c r="M198" i="9"/>
  <c r="P198" i="9" s="1"/>
  <c r="N205" i="9"/>
  <c r="Q205" i="9" s="1"/>
  <c r="M205" i="9"/>
  <c r="P205" i="9" s="1"/>
  <c r="N209" i="9"/>
  <c r="Q209" i="9" s="1"/>
  <c r="M209" i="9"/>
  <c r="P209" i="9" s="1"/>
  <c r="N211" i="9"/>
  <c r="Q211" i="9" s="1"/>
  <c r="M211" i="9"/>
  <c r="P211" i="9" s="1"/>
  <c r="N215" i="9"/>
  <c r="Q215" i="9" s="1"/>
  <c r="M215" i="9"/>
  <c r="P215" i="9" s="1"/>
  <c r="N219" i="9"/>
  <c r="Q219" i="9" s="1"/>
  <c r="M219" i="9"/>
  <c r="P219" i="9" s="1"/>
  <c r="N226" i="9"/>
  <c r="Q226" i="9" s="1"/>
  <c r="M226" i="9"/>
  <c r="P226" i="9" s="1"/>
  <c r="N229" i="9"/>
  <c r="Q229" i="9" s="1"/>
  <c r="M229" i="9"/>
  <c r="P229" i="9" s="1"/>
  <c r="N233" i="9"/>
  <c r="Q233" i="9" s="1"/>
  <c r="M233" i="9"/>
  <c r="P233" i="9" s="1"/>
  <c r="N237" i="9"/>
  <c r="Q237" i="9" s="1"/>
  <c r="M237" i="9"/>
  <c r="P237" i="9" s="1"/>
  <c r="N241" i="9"/>
  <c r="Q241" i="9" s="1"/>
  <c r="M241" i="9"/>
  <c r="P241" i="9" s="1"/>
  <c r="N244" i="9"/>
  <c r="Q244" i="9" s="1"/>
  <c r="M244" i="9"/>
  <c r="P244" i="9" s="1"/>
  <c r="N248" i="9"/>
  <c r="Q248" i="9" s="1"/>
  <c r="M248" i="9"/>
  <c r="P248" i="9" s="1"/>
  <c r="N251" i="9"/>
  <c r="Q251" i="9" s="1"/>
  <c r="M251" i="9"/>
  <c r="P251" i="9" s="1"/>
  <c r="N255" i="9"/>
  <c r="Q255" i="9" s="1"/>
  <c r="M255" i="9"/>
  <c r="P255" i="9" s="1"/>
  <c r="N259" i="9"/>
  <c r="Q259" i="9" s="1"/>
  <c r="M259" i="9"/>
  <c r="P259" i="9" s="1"/>
  <c r="N263" i="9"/>
  <c r="Q263" i="9" s="1"/>
  <c r="M263" i="9"/>
  <c r="P263" i="9" s="1"/>
  <c r="N267" i="9"/>
  <c r="Q267" i="9" s="1"/>
  <c r="M267" i="9"/>
  <c r="P267" i="9" s="1"/>
  <c r="N270" i="9"/>
  <c r="Q270" i="9" s="1"/>
  <c r="M270" i="9"/>
  <c r="P270" i="9" s="1"/>
  <c r="N277" i="9"/>
  <c r="Q277" i="9" s="1"/>
  <c r="M277" i="9"/>
  <c r="P277" i="9" s="1"/>
  <c r="N281" i="9"/>
  <c r="Q281" i="9" s="1"/>
  <c r="M281" i="9"/>
  <c r="P281" i="9" s="1"/>
  <c r="N285" i="9"/>
  <c r="Q285" i="9" s="1"/>
  <c r="M285" i="9"/>
  <c r="P285" i="9" s="1"/>
  <c r="N289" i="9"/>
  <c r="Q289" i="9" s="1"/>
  <c r="M289" i="9"/>
  <c r="P289" i="9" s="1"/>
  <c r="N293" i="9"/>
  <c r="Q293" i="9" s="1"/>
  <c r="M293" i="9"/>
  <c r="P293" i="9" s="1"/>
  <c r="N297" i="9"/>
  <c r="Q297" i="9" s="1"/>
  <c r="M297" i="9"/>
  <c r="P297" i="9" s="1"/>
  <c r="N301" i="9"/>
  <c r="Q301" i="9" s="1"/>
  <c r="M301" i="9"/>
  <c r="P301" i="9" s="1"/>
  <c r="N305" i="9"/>
  <c r="Q305" i="9" s="1"/>
  <c r="M305" i="9"/>
  <c r="P305" i="9" s="1"/>
  <c r="L305" i="9"/>
  <c r="O305" i="9" s="1"/>
  <c r="L5" i="9"/>
  <c r="O5" i="9" s="1"/>
  <c r="M309" i="9"/>
  <c r="P309" i="9" s="1"/>
  <c r="N174" i="9"/>
  <c r="Q174" i="9" s="1"/>
  <c r="N203" i="9"/>
  <c r="Q203" i="9" s="1"/>
  <c r="N231" i="9"/>
  <c r="Q231" i="9" s="1"/>
  <c r="N261" i="9"/>
  <c r="Q261" i="9" s="1"/>
  <c r="N291" i="9"/>
  <c r="Q291" i="9" s="1"/>
  <c r="N170" i="9"/>
  <c r="Q170" i="9" s="1"/>
  <c r="M170" i="9"/>
  <c r="P170" i="9" s="1"/>
  <c r="N178" i="9"/>
  <c r="Q178" i="9" s="1"/>
  <c r="M178" i="9"/>
  <c r="P178" i="9" s="1"/>
  <c r="M186" i="9"/>
  <c r="P186" i="9" s="1"/>
  <c r="N186" i="9"/>
  <c r="Q186" i="9" s="1"/>
  <c r="M194" i="9"/>
  <c r="P194" i="9" s="1"/>
  <c r="N194" i="9"/>
  <c r="Q194" i="9" s="1"/>
  <c r="M200" i="9"/>
  <c r="P200" i="9" s="1"/>
  <c r="N200" i="9"/>
  <c r="Q200" i="9" s="1"/>
  <c r="M207" i="9"/>
  <c r="P207" i="9" s="1"/>
  <c r="N207" i="9"/>
  <c r="Q207" i="9" s="1"/>
  <c r="M213" i="9"/>
  <c r="P213" i="9" s="1"/>
  <c r="N213" i="9"/>
  <c r="Q213" i="9" s="1"/>
  <c r="M221" i="9"/>
  <c r="P221" i="9" s="1"/>
  <c r="N221" i="9"/>
  <c r="Q221" i="9" s="1"/>
  <c r="M228" i="9"/>
  <c r="P228" i="9" s="1"/>
  <c r="N228" i="9"/>
  <c r="Q228" i="9" s="1"/>
  <c r="M235" i="9"/>
  <c r="P235" i="9" s="1"/>
  <c r="N235" i="9"/>
  <c r="Q235" i="9" s="1"/>
  <c r="M243" i="9"/>
  <c r="P243" i="9" s="1"/>
  <c r="N243" i="9"/>
  <c r="Q243" i="9" s="1"/>
  <c r="M249" i="9"/>
  <c r="P249" i="9" s="1"/>
  <c r="N249" i="9"/>
  <c r="Q249" i="9" s="1"/>
  <c r="M257" i="9"/>
  <c r="P257" i="9" s="1"/>
  <c r="N257" i="9"/>
  <c r="Q257" i="9" s="1"/>
  <c r="M265" i="9"/>
  <c r="P265" i="9" s="1"/>
  <c r="N265" i="9"/>
  <c r="Q265" i="9" s="1"/>
  <c r="M272" i="9"/>
  <c r="P272" i="9" s="1"/>
  <c r="N272" i="9"/>
  <c r="Q272" i="9" s="1"/>
  <c r="M279" i="9"/>
  <c r="P279" i="9" s="1"/>
  <c r="N279" i="9"/>
  <c r="Q279" i="9" s="1"/>
  <c r="M287" i="9"/>
  <c r="P287" i="9" s="1"/>
  <c r="N287" i="9"/>
  <c r="Q287" i="9" s="1"/>
  <c r="M295" i="9"/>
  <c r="P295" i="9" s="1"/>
  <c r="N295" i="9"/>
  <c r="Q295" i="9" s="1"/>
  <c r="M303" i="9"/>
  <c r="P303" i="9" s="1"/>
  <c r="N303" i="9"/>
  <c r="Q303" i="9" s="1"/>
  <c r="M311" i="9"/>
  <c r="N311" i="9"/>
  <c r="L307" i="9"/>
  <c r="O307" i="9" s="1"/>
  <c r="N190" i="9"/>
  <c r="Q190" i="9" s="1"/>
  <c r="N217" i="9"/>
  <c r="Q217" i="9" s="1"/>
  <c r="N246" i="9"/>
  <c r="Q246" i="9" s="1"/>
  <c r="N275" i="9"/>
  <c r="Q275" i="9" s="1"/>
  <c r="N307" i="9"/>
  <c r="Q307" i="9" s="1"/>
  <c r="G241" i="15" l="1"/>
  <c r="F241" i="15"/>
  <c r="E241" i="15"/>
  <c r="G240" i="15"/>
  <c r="F240" i="15"/>
  <c r="E240" i="15"/>
  <c r="G239" i="15"/>
  <c r="F239" i="15"/>
  <c r="E239" i="15"/>
  <c r="G238" i="15"/>
  <c r="F238" i="15"/>
  <c r="E238" i="15"/>
  <c r="G237" i="15"/>
  <c r="F237" i="15"/>
  <c r="E237" i="15"/>
  <c r="G236" i="15"/>
  <c r="F236" i="15"/>
  <c r="E236" i="15"/>
  <c r="G235" i="15"/>
  <c r="F235" i="15"/>
  <c r="E235" i="15"/>
  <c r="M234" i="15"/>
  <c r="G234" i="15"/>
  <c r="F234" i="15"/>
  <c r="E234" i="15"/>
  <c r="G233" i="15"/>
  <c r="F233" i="15"/>
  <c r="E233" i="15"/>
  <c r="G232" i="15"/>
  <c r="F232" i="15"/>
  <c r="E232" i="15"/>
  <c r="G231" i="15"/>
  <c r="F231" i="15"/>
  <c r="E231" i="15"/>
  <c r="G230" i="15"/>
  <c r="F230" i="15"/>
  <c r="E230" i="15"/>
  <c r="G229" i="15"/>
  <c r="F229" i="15"/>
  <c r="E229" i="15"/>
  <c r="G228" i="15"/>
  <c r="F228" i="15"/>
  <c r="E228" i="15"/>
  <c r="G227" i="15"/>
  <c r="F227" i="15"/>
  <c r="E227" i="15"/>
  <c r="G226" i="15"/>
  <c r="F226" i="15"/>
  <c r="E226" i="15"/>
  <c r="G225" i="15"/>
  <c r="F225" i="15"/>
  <c r="E225" i="15"/>
  <c r="G224" i="15"/>
  <c r="F224" i="15"/>
  <c r="E224" i="15"/>
  <c r="G223" i="15"/>
  <c r="F223" i="15"/>
  <c r="E223" i="15"/>
  <c r="G222" i="15"/>
  <c r="F222" i="15"/>
  <c r="E222" i="15"/>
  <c r="G221" i="15"/>
  <c r="F221" i="15"/>
  <c r="E221" i="15"/>
  <c r="G220" i="15"/>
  <c r="F220" i="15"/>
  <c r="E220" i="15"/>
  <c r="G219" i="15"/>
  <c r="F219" i="15"/>
  <c r="E219" i="15"/>
  <c r="G218" i="15"/>
  <c r="F218" i="15"/>
  <c r="E218" i="15"/>
  <c r="G217" i="15"/>
  <c r="F217" i="15"/>
  <c r="E217" i="15"/>
  <c r="G216" i="15"/>
  <c r="F216" i="15"/>
  <c r="E216" i="15"/>
  <c r="G215" i="15"/>
  <c r="F215" i="15"/>
  <c r="E215" i="15"/>
  <c r="G214" i="15"/>
  <c r="F214" i="15"/>
  <c r="E214" i="15"/>
  <c r="G213" i="15"/>
  <c r="F213" i="15"/>
  <c r="E213" i="15"/>
  <c r="G212" i="15"/>
  <c r="F212" i="15"/>
  <c r="E212" i="15"/>
  <c r="G211" i="15"/>
  <c r="F211" i="15"/>
  <c r="E211" i="15"/>
  <c r="G210" i="15"/>
  <c r="F210" i="15"/>
  <c r="E210" i="15"/>
  <c r="G209" i="15"/>
  <c r="F209" i="15"/>
  <c r="E209" i="15"/>
  <c r="G208" i="15"/>
  <c r="F208" i="15"/>
  <c r="E208" i="15"/>
  <c r="G207" i="15"/>
  <c r="F207" i="15"/>
  <c r="E207" i="15"/>
  <c r="G206" i="15"/>
  <c r="F206" i="15"/>
  <c r="E206" i="15"/>
  <c r="G205" i="15"/>
  <c r="F205" i="15"/>
  <c r="E205" i="15"/>
  <c r="G204" i="15"/>
  <c r="F204" i="15"/>
  <c r="E204" i="15"/>
  <c r="G203" i="15"/>
  <c r="F203" i="15"/>
  <c r="E203" i="15"/>
  <c r="G202" i="15"/>
  <c r="F202" i="15"/>
  <c r="E202" i="15"/>
  <c r="M201" i="15"/>
  <c r="G201" i="15"/>
  <c r="F201" i="15"/>
  <c r="E201" i="15"/>
  <c r="G200" i="15"/>
  <c r="F200" i="15"/>
  <c r="E200" i="15"/>
  <c r="G199" i="15"/>
  <c r="F199" i="15"/>
  <c r="E199" i="15"/>
  <c r="G198" i="15"/>
  <c r="F198" i="15"/>
  <c r="E198" i="15"/>
  <c r="G197" i="15"/>
  <c r="F197" i="15"/>
  <c r="E197" i="15"/>
  <c r="G196" i="15"/>
  <c r="F196" i="15"/>
  <c r="E196" i="15"/>
  <c r="G195" i="15"/>
  <c r="F195" i="15"/>
  <c r="E195" i="15"/>
  <c r="G194" i="15"/>
  <c r="F194" i="15"/>
  <c r="E194" i="15"/>
  <c r="G193" i="15"/>
  <c r="F193" i="15"/>
  <c r="E193" i="15"/>
  <c r="G192" i="15"/>
  <c r="F192" i="15"/>
  <c r="E192" i="15"/>
  <c r="G191" i="15"/>
  <c r="F191" i="15"/>
  <c r="E191" i="15"/>
  <c r="G190" i="15"/>
  <c r="F190" i="15"/>
  <c r="E190" i="15"/>
  <c r="G189" i="15"/>
  <c r="F189" i="15"/>
  <c r="E189" i="15"/>
  <c r="G188" i="15"/>
  <c r="F188" i="15"/>
  <c r="E188" i="15"/>
  <c r="G187" i="15"/>
  <c r="F187" i="15"/>
  <c r="E187" i="15"/>
  <c r="G186" i="15"/>
  <c r="F186" i="15"/>
  <c r="E186" i="15"/>
  <c r="G185" i="15"/>
  <c r="F185" i="15"/>
  <c r="E185" i="15"/>
  <c r="G184" i="15"/>
  <c r="F184" i="15"/>
  <c r="E184" i="15"/>
  <c r="G183" i="15"/>
  <c r="F183" i="15"/>
  <c r="E183" i="15"/>
  <c r="G182" i="15"/>
  <c r="F182" i="15"/>
  <c r="E182" i="15"/>
  <c r="G181" i="15"/>
  <c r="F181" i="15"/>
  <c r="E181" i="15"/>
  <c r="G180" i="15"/>
  <c r="F180" i="15"/>
  <c r="E180" i="15"/>
  <c r="G179" i="15"/>
  <c r="F179" i="15"/>
  <c r="E179" i="15"/>
  <c r="G178" i="15"/>
  <c r="F178" i="15"/>
  <c r="E178" i="15"/>
  <c r="G177" i="15"/>
  <c r="F177" i="15"/>
  <c r="E177" i="15"/>
  <c r="G176" i="15"/>
  <c r="F176" i="15"/>
  <c r="E176" i="15"/>
  <c r="G175" i="15"/>
  <c r="F175" i="15"/>
  <c r="E175" i="15"/>
  <c r="G174" i="15"/>
  <c r="F174" i="15"/>
  <c r="E174" i="15"/>
  <c r="G173" i="15"/>
  <c r="F173" i="15"/>
  <c r="E173" i="15"/>
  <c r="G172" i="15"/>
  <c r="F172" i="15"/>
  <c r="E172" i="15"/>
  <c r="G171" i="15"/>
  <c r="F171" i="15"/>
  <c r="E171" i="15"/>
  <c r="G170" i="15"/>
  <c r="F170" i="15"/>
  <c r="E170" i="15"/>
  <c r="G169" i="15"/>
  <c r="F169" i="15"/>
  <c r="E169" i="15"/>
  <c r="G168" i="15"/>
  <c r="F168" i="15"/>
  <c r="E168" i="15"/>
  <c r="G167" i="15"/>
  <c r="F167" i="15"/>
  <c r="E167" i="15"/>
  <c r="G166" i="15"/>
  <c r="F166" i="15"/>
  <c r="E166" i="15"/>
  <c r="G165" i="15"/>
  <c r="F165" i="15"/>
  <c r="E165" i="15"/>
  <c r="G164" i="15"/>
  <c r="F164" i="15"/>
  <c r="E164" i="15"/>
  <c r="G163" i="15"/>
  <c r="F163" i="15"/>
  <c r="E163" i="15"/>
  <c r="G162" i="15"/>
  <c r="F162" i="15"/>
  <c r="E162" i="15"/>
  <c r="G161" i="15"/>
  <c r="F161" i="15"/>
  <c r="E161" i="15"/>
  <c r="G160" i="15"/>
  <c r="F160" i="15"/>
  <c r="E160" i="15"/>
  <c r="G159" i="15"/>
  <c r="F159" i="15"/>
  <c r="E159" i="15"/>
  <c r="G158" i="15"/>
  <c r="F158" i="15"/>
  <c r="E158" i="15"/>
  <c r="G157" i="15"/>
  <c r="F157" i="15"/>
  <c r="E157" i="15"/>
  <c r="G156" i="15"/>
  <c r="F156" i="15"/>
  <c r="E156" i="15"/>
  <c r="G155" i="15"/>
  <c r="F155" i="15"/>
  <c r="E155" i="15"/>
  <c r="G154" i="15"/>
  <c r="F154" i="15"/>
  <c r="E154" i="15"/>
  <c r="G153" i="15"/>
  <c r="F153" i="15"/>
  <c r="E153" i="15"/>
  <c r="G152" i="15"/>
  <c r="F152" i="15"/>
  <c r="E152" i="15"/>
  <c r="G151" i="15"/>
  <c r="F151" i="15"/>
  <c r="E151" i="15"/>
  <c r="G150" i="15"/>
  <c r="F150" i="15"/>
  <c r="E150" i="15"/>
  <c r="G149" i="15"/>
  <c r="F149" i="15"/>
  <c r="E149" i="15"/>
  <c r="G148" i="15"/>
  <c r="F148" i="15"/>
  <c r="E148" i="15"/>
  <c r="G147" i="15"/>
  <c r="F147" i="15"/>
  <c r="E147" i="15"/>
  <c r="G146" i="15"/>
  <c r="F146" i="15"/>
  <c r="E146" i="15"/>
  <c r="G145" i="15"/>
  <c r="E145" i="15"/>
  <c r="G144" i="15"/>
  <c r="F144" i="15"/>
  <c r="E144" i="15"/>
  <c r="G143" i="15"/>
  <c r="E143" i="15"/>
  <c r="G142" i="15"/>
  <c r="F142" i="15"/>
  <c r="E142" i="15"/>
  <c r="G141" i="15"/>
  <c r="F141" i="15"/>
  <c r="E141" i="15"/>
  <c r="G140" i="15"/>
  <c r="F140" i="15"/>
  <c r="E140" i="15"/>
  <c r="G139" i="15"/>
  <c r="F139" i="15"/>
  <c r="E139" i="15"/>
  <c r="G138" i="15"/>
  <c r="F138" i="15"/>
  <c r="E138" i="15"/>
  <c r="G137" i="15"/>
  <c r="F137" i="15"/>
  <c r="E137" i="15"/>
  <c r="G136" i="15"/>
  <c r="F136" i="15"/>
  <c r="E136" i="15"/>
  <c r="G135" i="15"/>
  <c r="F135" i="15"/>
  <c r="E135" i="15"/>
  <c r="G134" i="15"/>
  <c r="F134" i="15"/>
  <c r="E134" i="15"/>
  <c r="G133" i="15"/>
  <c r="F133" i="15"/>
  <c r="E133" i="15"/>
  <c r="G132" i="15"/>
  <c r="F132" i="15"/>
  <c r="E132" i="15"/>
  <c r="G131" i="15"/>
  <c r="F131" i="15"/>
  <c r="E131" i="15"/>
  <c r="G130" i="15"/>
  <c r="F130" i="15"/>
  <c r="E130" i="15"/>
  <c r="G129" i="15"/>
  <c r="F129" i="15"/>
  <c r="E129" i="15"/>
  <c r="G128" i="15"/>
  <c r="F128" i="15"/>
  <c r="E128" i="15"/>
  <c r="G127" i="15"/>
  <c r="F127" i="15"/>
  <c r="E127" i="15"/>
  <c r="G126" i="15"/>
  <c r="F126" i="15"/>
  <c r="E126" i="15"/>
  <c r="G125" i="15"/>
  <c r="F125" i="15"/>
  <c r="E125" i="15"/>
  <c r="G124" i="15"/>
  <c r="F124" i="15"/>
  <c r="E124" i="15"/>
  <c r="G123" i="15"/>
  <c r="F123" i="15"/>
  <c r="E123" i="15"/>
  <c r="G122" i="15"/>
  <c r="F122" i="15"/>
  <c r="E122" i="15"/>
  <c r="G121" i="15"/>
  <c r="F121" i="15"/>
  <c r="E121" i="15"/>
  <c r="G120" i="15"/>
  <c r="F120" i="15"/>
  <c r="E120" i="15"/>
  <c r="G119" i="15"/>
  <c r="F119" i="15"/>
  <c r="E119" i="15"/>
  <c r="G118" i="15"/>
  <c r="F118" i="15"/>
  <c r="E118" i="15"/>
  <c r="G117" i="15"/>
  <c r="F117" i="15"/>
  <c r="E117" i="15"/>
  <c r="G116" i="15"/>
  <c r="F116" i="15"/>
  <c r="E116" i="15"/>
  <c r="G115" i="15"/>
  <c r="F115" i="15"/>
  <c r="E115" i="15"/>
  <c r="G114" i="15"/>
  <c r="F114" i="15"/>
  <c r="E114" i="15"/>
  <c r="G113" i="15"/>
  <c r="F113" i="15"/>
  <c r="E113" i="15"/>
  <c r="M112" i="15"/>
  <c r="G112" i="15"/>
  <c r="F112" i="15"/>
  <c r="E112" i="15"/>
  <c r="G111" i="15"/>
  <c r="F111" i="15"/>
  <c r="E111" i="15"/>
  <c r="G110" i="15"/>
  <c r="F110" i="15"/>
  <c r="E110" i="15"/>
  <c r="G109" i="15"/>
  <c r="E109" i="15"/>
  <c r="G108" i="15"/>
  <c r="F108" i="15"/>
  <c r="E108" i="15"/>
  <c r="G107" i="15"/>
  <c r="F107" i="15"/>
  <c r="E107" i="15"/>
  <c r="G106" i="15"/>
  <c r="F106" i="15"/>
  <c r="E106" i="15"/>
  <c r="G104" i="15"/>
  <c r="F104" i="15"/>
  <c r="E104" i="15"/>
  <c r="G103" i="15"/>
  <c r="F103" i="15"/>
  <c r="E103" i="15"/>
  <c r="G102" i="15"/>
  <c r="F102" i="15"/>
  <c r="E102" i="15"/>
  <c r="G101" i="15"/>
  <c r="F101" i="15"/>
  <c r="E101" i="15"/>
  <c r="G100" i="15"/>
  <c r="F100" i="15"/>
  <c r="E100" i="15"/>
  <c r="G99" i="15"/>
  <c r="F99" i="15"/>
  <c r="E99" i="15"/>
  <c r="G98" i="15"/>
  <c r="F98" i="15"/>
  <c r="E98" i="15"/>
  <c r="G97" i="15"/>
  <c r="F97" i="15"/>
  <c r="E97" i="15"/>
  <c r="G96" i="15"/>
  <c r="F96" i="15"/>
  <c r="E96" i="15"/>
  <c r="G95" i="15"/>
  <c r="F95" i="15"/>
  <c r="E95" i="15"/>
  <c r="AO94" i="15"/>
  <c r="G94" i="15"/>
  <c r="F94" i="15"/>
  <c r="E94" i="15"/>
  <c r="G93" i="15"/>
  <c r="F93" i="15"/>
  <c r="E93" i="15"/>
  <c r="G92" i="15"/>
  <c r="F92" i="15"/>
  <c r="E92" i="15"/>
  <c r="M91" i="15"/>
  <c r="G91" i="15"/>
  <c r="F91" i="15"/>
  <c r="E91" i="15"/>
  <c r="G90" i="15"/>
  <c r="F90" i="15"/>
  <c r="E90" i="15"/>
  <c r="G89" i="15"/>
  <c r="F89" i="15"/>
  <c r="E89" i="15"/>
  <c r="G88" i="15"/>
  <c r="F88" i="15"/>
  <c r="E88" i="15"/>
  <c r="G87" i="15"/>
  <c r="F87" i="15"/>
  <c r="E87" i="15"/>
  <c r="G86" i="15"/>
  <c r="F86" i="15"/>
  <c r="E86" i="15"/>
  <c r="G85" i="15"/>
  <c r="F85" i="15"/>
  <c r="E85" i="15"/>
  <c r="G84" i="15"/>
  <c r="F84" i="15"/>
  <c r="E84" i="15"/>
  <c r="G83" i="15"/>
  <c r="F83" i="15"/>
  <c r="E83" i="15"/>
  <c r="G82" i="15"/>
  <c r="F82" i="15"/>
  <c r="E82" i="15"/>
  <c r="G81" i="15"/>
  <c r="F81" i="15"/>
  <c r="E81" i="15"/>
  <c r="G80" i="15"/>
  <c r="F80" i="15"/>
  <c r="E80" i="15"/>
  <c r="G79" i="15"/>
  <c r="F79" i="15"/>
  <c r="E79" i="15"/>
  <c r="G78" i="15"/>
  <c r="E78" i="15"/>
  <c r="G77" i="15"/>
  <c r="F77" i="15"/>
  <c r="E77" i="15"/>
  <c r="G76" i="15"/>
  <c r="F76" i="15"/>
  <c r="E76" i="15"/>
  <c r="G75" i="15"/>
  <c r="F75" i="15"/>
  <c r="E75" i="15"/>
  <c r="G74" i="15"/>
  <c r="F74" i="15"/>
  <c r="E74" i="15"/>
  <c r="G73" i="15"/>
  <c r="F73" i="15"/>
  <c r="E73" i="15"/>
  <c r="G72" i="15"/>
  <c r="F72" i="15"/>
  <c r="E72" i="15"/>
  <c r="G71" i="15"/>
  <c r="F71" i="15"/>
  <c r="E71" i="15"/>
  <c r="G70" i="15"/>
  <c r="F70" i="15"/>
  <c r="E70" i="15"/>
  <c r="G69" i="15"/>
  <c r="F69" i="15"/>
  <c r="E69" i="15"/>
  <c r="G68" i="15"/>
  <c r="F68" i="15"/>
  <c r="E68" i="15"/>
  <c r="G67" i="15"/>
  <c r="F67" i="15"/>
  <c r="E67" i="15"/>
  <c r="G66" i="15"/>
  <c r="F66" i="15"/>
  <c r="E66" i="15"/>
  <c r="M65" i="15"/>
  <c r="G65" i="15"/>
  <c r="F65" i="15"/>
  <c r="E65" i="15"/>
  <c r="G64" i="15"/>
  <c r="F64" i="15"/>
  <c r="E64" i="15"/>
  <c r="G63" i="15"/>
  <c r="F63" i="15"/>
  <c r="E63" i="15"/>
  <c r="G62" i="15"/>
  <c r="F62" i="15"/>
  <c r="E62" i="15"/>
  <c r="G61" i="15"/>
  <c r="F61" i="15"/>
  <c r="E61" i="15"/>
  <c r="G60" i="15"/>
  <c r="F60" i="15"/>
  <c r="E60" i="15"/>
  <c r="G59" i="15"/>
  <c r="F59" i="15"/>
  <c r="E59" i="15"/>
  <c r="G57" i="15"/>
  <c r="F57" i="15"/>
  <c r="E57" i="15"/>
  <c r="AO56" i="15"/>
  <c r="G55" i="15"/>
  <c r="F55" i="15"/>
  <c r="E55" i="15"/>
  <c r="G54" i="15"/>
  <c r="F54" i="15"/>
  <c r="E54" i="15"/>
  <c r="G53" i="15"/>
  <c r="F53" i="15"/>
  <c r="E53" i="15"/>
  <c r="G52" i="15"/>
  <c r="E52" i="15"/>
  <c r="G51" i="15"/>
  <c r="F51" i="15"/>
  <c r="E51" i="15"/>
  <c r="G50" i="15"/>
  <c r="F50" i="15"/>
  <c r="E50" i="15"/>
  <c r="G49" i="15"/>
  <c r="F49" i="15"/>
  <c r="E49" i="15"/>
  <c r="G47" i="15"/>
  <c r="F47" i="15"/>
  <c r="E47" i="15"/>
  <c r="G46" i="15"/>
  <c r="F46" i="15"/>
  <c r="E46" i="15"/>
  <c r="G45" i="15"/>
  <c r="F45" i="15"/>
  <c r="E45" i="15"/>
  <c r="G44" i="15"/>
  <c r="E44" i="15"/>
  <c r="G43" i="15"/>
  <c r="E43" i="15"/>
  <c r="G42" i="15"/>
  <c r="F42" i="15"/>
  <c r="E42" i="15"/>
  <c r="M41" i="15"/>
  <c r="G41" i="15"/>
  <c r="F41" i="15"/>
  <c r="E41" i="15"/>
  <c r="M40" i="15"/>
  <c r="G40" i="15"/>
  <c r="F40" i="15"/>
  <c r="E40" i="15"/>
  <c r="G38" i="15"/>
  <c r="F38" i="15"/>
  <c r="E38" i="15"/>
  <c r="G37" i="15"/>
  <c r="F37" i="15"/>
  <c r="E37" i="15"/>
  <c r="G36" i="15"/>
  <c r="F36" i="15"/>
  <c r="E36" i="15"/>
  <c r="G35" i="15"/>
  <c r="F35" i="15"/>
  <c r="E35" i="15"/>
  <c r="G34" i="15"/>
  <c r="F34" i="15"/>
  <c r="E34" i="15"/>
  <c r="G33" i="15"/>
  <c r="F33" i="15"/>
  <c r="E33" i="15"/>
  <c r="G32" i="15"/>
  <c r="F32" i="15"/>
  <c r="E32" i="15"/>
  <c r="G31" i="15"/>
  <c r="F31" i="15"/>
  <c r="E31" i="15"/>
  <c r="G30" i="15"/>
  <c r="G29" i="15"/>
  <c r="F29" i="15"/>
  <c r="E29" i="15"/>
  <c r="G28" i="15"/>
  <c r="F28" i="15"/>
  <c r="E28" i="15"/>
  <c r="G27" i="15"/>
  <c r="F27" i="15"/>
  <c r="E27" i="15"/>
  <c r="G26" i="15"/>
  <c r="F26" i="15"/>
  <c r="E26" i="15"/>
  <c r="G25" i="15"/>
  <c r="F25" i="15"/>
  <c r="E25" i="15"/>
  <c r="G24" i="15"/>
  <c r="F24" i="15"/>
  <c r="E24" i="15"/>
  <c r="G23" i="15"/>
  <c r="F23" i="15"/>
  <c r="E23" i="15"/>
  <c r="G22" i="15"/>
  <c r="F22" i="15"/>
  <c r="E22" i="15"/>
  <c r="G20" i="15"/>
  <c r="F20" i="15"/>
  <c r="E20" i="15"/>
  <c r="G19" i="15"/>
  <c r="F19" i="15"/>
  <c r="E19" i="15"/>
  <c r="M18" i="15"/>
  <c r="G18" i="15"/>
  <c r="F18" i="15"/>
  <c r="E18" i="15"/>
  <c r="G17" i="15"/>
  <c r="F17" i="15"/>
  <c r="E17" i="15"/>
  <c r="G16" i="15"/>
  <c r="F16" i="15"/>
  <c r="E16" i="15"/>
  <c r="G15" i="15"/>
  <c r="F15" i="15"/>
  <c r="E15" i="15"/>
  <c r="G14" i="15"/>
  <c r="F14" i="15"/>
  <c r="E14" i="15"/>
  <c r="G13" i="15"/>
  <c r="F13" i="15"/>
  <c r="E13" i="15"/>
  <c r="G12" i="15"/>
  <c r="F12" i="15"/>
  <c r="E12" i="15"/>
  <c r="G11" i="15"/>
  <c r="F11" i="15"/>
  <c r="E11" i="15"/>
  <c r="G10" i="15"/>
  <c r="F10" i="15"/>
  <c r="E10" i="15"/>
  <c r="G9" i="15"/>
  <c r="F9" i="15"/>
  <c r="E9" i="15"/>
  <c r="G8" i="15"/>
  <c r="F8" i="15"/>
  <c r="E8" i="15"/>
  <c r="G7" i="15"/>
  <c r="F7" i="15"/>
  <c r="E7" i="15"/>
  <c r="G5" i="15"/>
  <c r="F5" i="15"/>
  <c r="E5" i="15"/>
  <c r="G4" i="15"/>
  <c r="F4" i="15"/>
  <c r="E4" i="15"/>
  <c r="F239" i="14"/>
  <c r="E242" i="15" l="1"/>
  <c r="F242" i="15"/>
  <c r="G242" i="15"/>
  <c r="F79" i="14"/>
  <c r="F73" i="14"/>
  <c r="E8" i="14"/>
  <c r="G8" i="14"/>
  <c r="E25" i="14"/>
  <c r="G25" i="14"/>
  <c r="E34" i="14"/>
  <c r="G34" i="14"/>
  <c r="G265" i="14"/>
  <c r="F265" i="14"/>
  <c r="E265" i="14"/>
  <c r="G264" i="14"/>
  <c r="F264" i="14"/>
  <c r="E264" i="14"/>
  <c r="G263" i="14"/>
  <c r="F263" i="14"/>
  <c r="E263" i="14"/>
  <c r="G262" i="14"/>
  <c r="F262" i="14"/>
  <c r="E262" i="14"/>
  <c r="G261" i="14"/>
  <c r="F261" i="14"/>
  <c r="E261" i="14"/>
  <c r="G260" i="14"/>
  <c r="F260" i="14"/>
  <c r="E260" i="14"/>
  <c r="G259" i="14"/>
  <c r="F259" i="14"/>
  <c r="E259" i="14"/>
  <c r="G258" i="14"/>
  <c r="F258" i="14"/>
  <c r="E258" i="14"/>
  <c r="G257" i="14"/>
  <c r="F257" i="14"/>
  <c r="E257" i="14"/>
  <c r="G256" i="14"/>
  <c r="F256" i="14"/>
  <c r="E256" i="14"/>
  <c r="G255" i="14"/>
  <c r="F255" i="14"/>
  <c r="E255" i="14"/>
  <c r="G254" i="14"/>
  <c r="F254" i="14"/>
  <c r="E254" i="14"/>
  <c r="G253" i="14"/>
  <c r="F253" i="14"/>
  <c r="E253" i="14"/>
  <c r="G252" i="14"/>
  <c r="F252" i="14"/>
  <c r="E252" i="14"/>
  <c r="G251" i="14"/>
  <c r="F251" i="14"/>
  <c r="E251" i="14"/>
  <c r="G250" i="14"/>
  <c r="F250" i="14"/>
  <c r="E250" i="14"/>
  <c r="G249" i="14"/>
  <c r="F249" i="14"/>
  <c r="E249" i="14"/>
  <c r="G248" i="14"/>
  <c r="F248" i="14"/>
  <c r="E248" i="14"/>
  <c r="G247" i="14"/>
  <c r="F247" i="14"/>
  <c r="E247" i="14"/>
  <c r="G246" i="14"/>
  <c r="F246" i="14"/>
  <c r="E246" i="14"/>
  <c r="G245" i="14"/>
  <c r="F245" i="14"/>
  <c r="E245" i="14"/>
  <c r="G244" i="14"/>
  <c r="F244" i="14"/>
  <c r="E244" i="14"/>
  <c r="G243" i="14"/>
  <c r="F243" i="14"/>
  <c r="E243" i="14"/>
  <c r="G242" i="14"/>
  <c r="F242" i="14"/>
  <c r="E242" i="14"/>
  <c r="G241" i="14"/>
  <c r="F241" i="14"/>
  <c r="E241" i="14"/>
  <c r="G240" i="14"/>
  <c r="F240" i="14"/>
  <c r="E240" i="14"/>
  <c r="G239" i="14"/>
  <c r="E239" i="14"/>
  <c r="G238" i="14"/>
  <c r="F238" i="14"/>
  <c r="E238" i="14"/>
  <c r="G237" i="14"/>
  <c r="F237" i="14"/>
  <c r="E237" i="14"/>
  <c r="G236" i="14"/>
  <c r="F236" i="14"/>
  <c r="E236" i="14"/>
  <c r="G235" i="14"/>
  <c r="F235" i="14"/>
  <c r="E235" i="14"/>
  <c r="G234" i="14"/>
  <c r="F234" i="14"/>
  <c r="E234" i="14"/>
  <c r="G233" i="14"/>
  <c r="F233" i="14"/>
  <c r="E233" i="14"/>
  <c r="G232" i="14"/>
  <c r="F232" i="14"/>
  <c r="E232" i="14"/>
  <c r="G231" i="14"/>
  <c r="F231" i="14"/>
  <c r="E231" i="14"/>
  <c r="G230" i="14"/>
  <c r="F230" i="14"/>
  <c r="E230" i="14"/>
  <c r="G229" i="14"/>
  <c r="F229" i="14"/>
  <c r="E229" i="14"/>
  <c r="G228" i="14"/>
  <c r="F228" i="14"/>
  <c r="E228" i="14"/>
  <c r="G227" i="14"/>
  <c r="F227" i="14"/>
  <c r="E227" i="14"/>
  <c r="G226" i="14"/>
  <c r="F226" i="14"/>
  <c r="E226" i="14"/>
  <c r="G225" i="14"/>
  <c r="F225" i="14"/>
  <c r="E225" i="14"/>
  <c r="G224" i="14"/>
  <c r="F224" i="14"/>
  <c r="E224" i="14"/>
  <c r="G223" i="14"/>
  <c r="F223" i="14"/>
  <c r="E223" i="14"/>
  <c r="G222" i="14"/>
  <c r="F222" i="14"/>
  <c r="E222" i="14"/>
  <c r="G221" i="14"/>
  <c r="F221" i="14"/>
  <c r="E221" i="14"/>
  <c r="G220" i="14"/>
  <c r="F220" i="14"/>
  <c r="E220" i="14"/>
  <c r="G219" i="14"/>
  <c r="F219" i="14"/>
  <c r="E219" i="14"/>
  <c r="G218" i="14"/>
  <c r="F218" i="14"/>
  <c r="E218" i="14"/>
  <c r="G217" i="14"/>
  <c r="F217" i="14"/>
  <c r="E217" i="14"/>
  <c r="G216" i="14"/>
  <c r="F216" i="14"/>
  <c r="E216" i="14"/>
  <c r="G215" i="14"/>
  <c r="F215" i="14"/>
  <c r="E215" i="14"/>
  <c r="G214" i="14"/>
  <c r="F214" i="14"/>
  <c r="E214" i="14"/>
  <c r="G213" i="14"/>
  <c r="F213" i="14"/>
  <c r="E213" i="14"/>
  <c r="G212" i="14"/>
  <c r="F212" i="14"/>
  <c r="E212" i="14"/>
  <c r="G211" i="14"/>
  <c r="F211" i="14"/>
  <c r="E211" i="14"/>
  <c r="G210" i="14"/>
  <c r="F210" i="14"/>
  <c r="E210" i="14"/>
  <c r="G209" i="14"/>
  <c r="F209" i="14"/>
  <c r="E209" i="14"/>
  <c r="G208" i="14"/>
  <c r="F208" i="14"/>
  <c r="E208" i="14"/>
  <c r="G207" i="14"/>
  <c r="F207" i="14"/>
  <c r="E207" i="14"/>
  <c r="G206" i="14"/>
  <c r="F206" i="14"/>
  <c r="E206" i="14"/>
  <c r="G205" i="14"/>
  <c r="F205" i="14"/>
  <c r="E205" i="14"/>
  <c r="G204" i="14"/>
  <c r="F204" i="14"/>
  <c r="E204" i="14"/>
  <c r="G203" i="14"/>
  <c r="F203" i="14"/>
  <c r="E203" i="14"/>
  <c r="G202" i="14"/>
  <c r="F202" i="14"/>
  <c r="E202" i="14"/>
  <c r="G201" i="14"/>
  <c r="F201" i="14"/>
  <c r="E201" i="14"/>
  <c r="G200" i="14"/>
  <c r="F200" i="14"/>
  <c r="E200" i="14"/>
  <c r="G199" i="14"/>
  <c r="F199" i="14"/>
  <c r="E199" i="14"/>
  <c r="G198" i="14"/>
  <c r="F198" i="14"/>
  <c r="E198" i="14"/>
  <c r="G197" i="14"/>
  <c r="F197" i="14"/>
  <c r="E197" i="14"/>
  <c r="G196" i="14"/>
  <c r="F196" i="14"/>
  <c r="E196" i="14"/>
  <c r="G195" i="14"/>
  <c r="F195" i="14"/>
  <c r="E195" i="14"/>
  <c r="G194" i="14"/>
  <c r="F194" i="14"/>
  <c r="E194" i="14"/>
  <c r="G193" i="14"/>
  <c r="F193" i="14"/>
  <c r="E193" i="14"/>
  <c r="G192" i="14"/>
  <c r="F192" i="14"/>
  <c r="E192" i="14"/>
  <c r="G191" i="14"/>
  <c r="F191" i="14"/>
  <c r="E191" i="14"/>
  <c r="G190" i="14"/>
  <c r="F190" i="14"/>
  <c r="E190" i="14"/>
  <c r="G189" i="14"/>
  <c r="F189" i="14"/>
  <c r="E189" i="14"/>
  <c r="G188" i="14"/>
  <c r="F188" i="14"/>
  <c r="E188" i="14"/>
  <c r="G187" i="14"/>
  <c r="F187" i="14"/>
  <c r="E187" i="14"/>
  <c r="G186" i="14"/>
  <c r="F186" i="14"/>
  <c r="E186" i="14"/>
  <c r="G185" i="14"/>
  <c r="F185" i="14"/>
  <c r="E185" i="14"/>
  <c r="G184" i="14"/>
  <c r="F184" i="14"/>
  <c r="E184" i="14"/>
  <c r="G183" i="14"/>
  <c r="F183" i="14"/>
  <c r="E183" i="14"/>
  <c r="G182" i="14"/>
  <c r="F182" i="14"/>
  <c r="E182" i="14"/>
  <c r="G181" i="14"/>
  <c r="F181" i="14"/>
  <c r="E181" i="14"/>
  <c r="G180" i="14"/>
  <c r="F180" i="14"/>
  <c r="E180" i="14"/>
  <c r="G179" i="14"/>
  <c r="F179" i="14"/>
  <c r="E179" i="14"/>
  <c r="G178" i="14"/>
  <c r="F178" i="14"/>
  <c r="E178" i="14"/>
  <c r="G177" i="14"/>
  <c r="F177" i="14"/>
  <c r="E177" i="14"/>
  <c r="G176" i="14"/>
  <c r="F176" i="14"/>
  <c r="E176" i="14"/>
  <c r="G175" i="14"/>
  <c r="F175" i="14"/>
  <c r="E175" i="14"/>
  <c r="G174" i="14"/>
  <c r="F174" i="14"/>
  <c r="E174" i="14"/>
  <c r="G173" i="14"/>
  <c r="F173" i="14"/>
  <c r="E173" i="14"/>
  <c r="G172" i="14"/>
  <c r="F172" i="14"/>
  <c r="E172" i="14"/>
  <c r="G171" i="14"/>
  <c r="F171" i="14"/>
  <c r="E171" i="14"/>
  <c r="G170" i="14"/>
  <c r="F170" i="14"/>
  <c r="E170" i="14"/>
  <c r="G169" i="14"/>
  <c r="F169" i="14"/>
  <c r="E169" i="14"/>
  <c r="G168" i="14"/>
  <c r="F168" i="14"/>
  <c r="E168" i="14"/>
  <c r="G167" i="14"/>
  <c r="F167" i="14"/>
  <c r="E167" i="14"/>
  <c r="G166" i="14"/>
  <c r="F166" i="14"/>
  <c r="E166" i="14"/>
  <c r="G165" i="14"/>
  <c r="F165" i="14"/>
  <c r="E165" i="14"/>
  <c r="G164" i="14"/>
  <c r="F164" i="14"/>
  <c r="E164" i="14"/>
  <c r="G163" i="14"/>
  <c r="F163" i="14"/>
  <c r="E163" i="14"/>
  <c r="G162" i="14"/>
  <c r="F162" i="14"/>
  <c r="E162" i="14"/>
  <c r="G161" i="14"/>
  <c r="F161" i="14"/>
  <c r="E161" i="14"/>
  <c r="G160" i="14"/>
  <c r="E160" i="14"/>
  <c r="G159" i="14"/>
  <c r="F159" i="14"/>
  <c r="E159" i="14"/>
  <c r="G158" i="14"/>
  <c r="E158" i="14"/>
  <c r="G157" i="14"/>
  <c r="F157" i="14"/>
  <c r="E157" i="14"/>
  <c r="G156" i="14"/>
  <c r="F156" i="14"/>
  <c r="E156" i="14"/>
  <c r="G155" i="14"/>
  <c r="F155" i="14"/>
  <c r="E155" i="14"/>
  <c r="G154" i="14"/>
  <c r="F154" i="14"/>
  <c r="E154" i="14"/>
  <c r="G153" i="14"/>
  <c r="F153" i="14"/>
  <c r="E153" i="14"/>
  <c r="G152" i="14"/>
  <c r="F152" i="14"/>
  <c r="E152" i="14"/>
  <c r="G151" i="14"/>
  <c r="F151" i="14"/>
  <c r="E151" i="14"/>
  <c r="G150" i="14"/>
  <c r="F150" i="14"/>
  <c r="E150" i="14"/>
  <c r="G149" i="14"/>
  <c r="F149" i="14"/>
  <c r="E149" i="14"/>
  <c r="G148" i="14"/>
  <c r="F148" i="14"/>
  <c r="E148" i="14"/>
  <c r="G147" i="14"/>
  <c r="F147" i="14"/>
  <c r="E147" i="14"/>
  <c r="G146" i="14"/>
  <c r="F146" i="14"/>
  <c r="E146" i="14"/>
  <c r="G145" i="14"/>
  <c r="F145" i="14"/>
  <c r="E145" i="14"/>
  <c r="G144" i="14"/>
  <c r="F144" i="14"/>
  <c r="E144" i="14"/>
  <c r="G143" i="14"/>
  <c r="F143" i="14"/>
  <c r="E143" i="14"/>
  <c r="G142" i="14"/>
  <c r="F142" i="14"/>
  <c r="E142" i="14"/>
  <c r="G141" i="14"/>
  <c r="F141" i="14"/>
  <c r="E141" i="14"/>
  <c r="G140" i="14"/>
  <c r="F140" i="14"/>
  <c r="E140" i="14"/>
  <c r="G139" i="14"/>
  <c r="F139" i="14"/>
  <c r="E139" i="14"/>
  <c r="G138" i="14"/>
  <c r="F138" i="14"/>
  <c r="E138" i="14"/>
  <c r="G137" i="14"/>
  <c r="F137" i="14"/>
  <c r="E137" i="14"/>
  <c r="G136" i="14"/>
  <c r="F136" i="14"/>
  <c r="E136" i="14"/>
  <c r="G135" i="14"/>
  <c r="F135" i="14"/>
  <c r="E135" i="14"/>
  <c r="G134" i="14"/>
  <c r="F134" i="14"/>
  <c r="E134" i="14"/>
  <c r="G133" i="14"/>
  <c r="F133" i="14"/>
  <c r="E133" i="14"/>
  <c r="G132" i="14"/>
  <c r="F132" i="14"/>
  <c r="E132" i="14"/>
  <c r="G131" i="14"/>
  <c r="F131" i="14"/>
  <c r="E131" i="14"/>
  <c r="G130" i="14"/>
  <c r="F130" i="14"/>
  <c r="E130" i="14"/>
  <c r="G129" i="14"/>
  <c r="F129" i="14"/>
  <c r="E129" i="14"/>
  <c r="G128" i="14"/>
  <c r="F128" i="14"/>
  <c r="E128" i="14"/>
  <c r="G127" i="14"/>
  <c r="F127" i="14"/>
  <c r="E127" i="14"/>
  <c r="G126" i="14"/>
  <c r="F126" i="14"/>
  <c r="E126" i="14"/>
  <c r="G125" i="14"/>
  <c r="F125" i="14"/>
  <c r="E125" i="14"/>
  <c r="G124" i="14"/>
  <c r="E124" i="14"/>
  <c r="G123" i="14"/>
  <c r="F123" i="14"/>
  <c r="E123" i="14"/>
  <c r="G122" i="14"/>
  <c r="F122" i="14"/>
  <c r="E122" i="14"/>
  <c r="G121" i="14"/>
  <c r="F121" i="14"/>
  <c r="E121" i="14"/>
  <c r="G120" i="14"/>
  <c r="E120" i="14"/>
  <c r="G119" i="14"/>
  <c r="F119" i="14"/>
  <c r="E119" i="14"/>
  <c r="G118" i="14"/>
  <c r="F118" i="14"/>
  <c r="E118" i="14"/>
  <c r="G117" i="14"/>
  <c r="F117" i="14"/>
  <c r="E117" i="14"/>
  <c r="G116" i="14"/>
  <c r="F116" i="14"/>
  <c r="E116" i="14"/>
  <c r="G115" i="14"/>
  <c r="F115" i="14"/>
  <c r="E115" i="14"/>
  <c r="G114" i="14"/>
  <c r="F114" i="14"/>
  <c r="E114" i="14"/>
  <c r="G113" i="14"/>
  <c r="F113" i="14"/>
  <c r="E113" i="14"/>
  <c r="G112" i="14"/>
  <c r="F112" i="14"/>
  <c r="E112" i="14"/>
  <c r="G111" i="14"/>
  <c r="F111" i="14"/>
  <c r="E111" i="14"/>
  <c r="G110" i="14"/>
  <c r="F110" i="14"/>
  <c r="E110" i="14"/>
  <c r="G109" i="14"/>
  <c r="F109" i="14"/>
  <c r="E109" i="14"/>
  <c r="G108" i="14"/>
  <c r="F108" i="14"/>
  <c r="E108" i="14"/>
  <c r="G107" i="14"/>
  <c r="F107" i="14"/>
  <c r="E107" i="14"/>
  <c r="G106" i="14"/>
  <c r="F106" i="14"/>
  <c r="E106" i="14"/>
  <c r="G105" i="14"/>
  <c r="F105" i="14"/>
  <c r="E105" i="14"/>
  <c r="G104" i="14"/>
  <c r="F104" i="14"/>
  <c r="E104" i="14"/>
  <c r="G103" i="14"/>
  <c r="F103" i="14"/>
  <c r="E103" i="14"/>
  <c r="G102" i="14"/>
  <c r="F102" i="14"/>
  <c r="E102" i="14"/>
  <c r="G101" i="14"/>
  <c r="F101" i="14"/>
  <c r="E101" i="14"/>
  <c r="G100" i="14"/>
  <c r="F100" i="14"/>
  <c r="E100" i="14"/>
  <c r="G99" i="14"/>
  <c r="F99" i="14"/>
  <c r="E99" i="14"/>
  <c r="G98" i="14"/>
  <c r="F98" i="14"/>
  <c r="E98" i="14"/>
  <c r="G97" i="14"/>
  <c r="F97" i="14"/>
  <c r="E97" i="14"/>
  <c r="G96" i="14"/>
  <c r="F96" i="14"/>
  <c r="E96" i="14"/>
  <c r="G95" i="14"/>
  <c r="F95" i="14"/>
  <c r="E95" i="14"/>
  <c r="G94" i="14"/>
  <c r="F94" i="14"/>
  <c r="E94" i="14"/>
  <c r="G93" i="14"/>
  <c r="F93" i="14"/>
  <c r="E93" i="14"/>
  <c r="G92" i="14"/>
  <c r="F92" i="14"/>
  <c r="E92" i="14"/>
  <c r="G91" i="14"/>
  <c r="F91" i="14"/>
  <c r="E91" i="14"/>
  <c r="G90" i="14"/>
  <c r="F90" i="14"/>
  <c r="E90" i="14"/>
  <c r="G89" i="14"/>
  <c r="E89" i="14"/>
  <c r="G88" i="14"/>
  <c r="F88" i="14"/>
  <c r="E88" i="14"/>
  <c r="G87" i="14"/>
  <c r="F87" i="14"/>
  <c r="E87" i="14"/>
  <c r="G86" i="14"/>
  <c r="F86" i="14"/>
  <c r="E86" i="14"/>
  <c r="G85" i="14"/>
  <c r="F85" i="14"/>
  <c r="E85" i="14"/>
  <c r="G84" i="14"/>
  <c r="F84" i="14"/>
  <c r="E84" i="14"/>
  <c r="G83" i="14"/>
  <c r="F83" i="14"/>
  <c r="E83" i="14"/>
  <c r="G82" i="14"/>
  <c r="F82" i="14"/>
  <c r="E82" i="14"/>
  <c r="G81" i="14"/>
  <c r="F81" i="14"/>
  <c r="E81" i="14"/>
  <c r="G80" i="14"/>
  <c r="F80" i="14"/>
  <c r="E80" i="14"/>
  <c r="G79" i="14"/>
  <c r="E79" i="14"/>
  <c r="G78" i="14"/>
  <c r="F78" i="14"/>
  <c r="E78" i="14"/>
  <c r="G77" i="14"/>
  <c r="F77" i="14"/>
  <c r="E77" i="14"/>
  <c r="G76" i="14"/>
  <c r="F76" i="14"/>
  <c r="E76" i="14"/>
  <c r="G75" i="14"/>
  <c r="F75" i="14"/>
  <c r="E75" i="14"/>
  <c r="G74" i="14"/>
  <c r="F74" i="14"/>
  <c r="E74" i="14"/>
  <c r="G73" i="14"/>
  <c r="E73" i="14"/>
  <c r="G72" i="14"/>
  <c r="F72" i="14"/>
  <c r="E72" i="14"/>
  <c r="G71" i="14"/>
  <c r="F71" i="14"/>
  <c r="E71" i="14"/>
  <c r="G70" i="14"/>
  <c r="F70" i="14"/>
  <c r="E70" i="14"/>
  <c r="G69" i="14"/>
  <c r="F69" i="14"/>
  <c r="E69" i="14"/>
  <c r="G68" i="14"/>
  <c r="F68" i="14"/>
  <c r="E68" i="14"/>
  <c r="G67" i="14"/>
  <c r="F67" i="14"/>
  <c r="E67" i="14"/>
  <c r="G66" i="14"/>
  <c r="E66" i="14"/>
  <c r="G65" i="14"/>
  <c r="F65" i="14"/>
  <c r="E65" i="14"/>
  <c r="G64" i="14"/>
  <c r="E64" i="14"/>
  <c r="G63" i="14"/>
  <c r="F63" i="14"/>
  <c r="E63" i="14"/>
  <c r="G62" i="14"/>
  <c r="F62" i="14"/>
  <c r="E62" i="14"/>
  <c r="G61" i="14"/>
  <c r="F61" i="14"/>
  <c r="E61" i="14"/>
  <c r="G60" i="14"/>
  <c r="F60" i="14"/>
  <c r="E60" i="14"/>
  <c r="G59" i="14"/>
  <c r="E59" i="14"/>
  <c r="G58" i="14"/>
  <c r="F58" i="14"/>
  <c r="E58" i="14"/>
  <c r="G57" i="14"/>
  <c r="F57" i="14"/>
  <c r="E57" i="14"/>
  <c r="G56" i="14"/>
  <c r="F56" i="14"/>
  <c r="E56" i="14"/>
  <c r="G55" i="14"/>
  <c r="E55" i="14"/>
  <c r="G54" i="14"/>
  <c r="F54" i="14"/>
  <c r="E54" i="14"/>
  <c r="G53" i="14"/>
  <c r="F53" i="14"/>
  <c r="E53" i="14"/>
  <c r="G52" i="14"/>
  <c r="F52" i="14"/>
  <c r="E52" i="14"/>
  <c r="G51" i="14"/>
  <c r="E51" i="14"/>
  <c r="G50" i="14"/>
  <c r="E50" i="14"/>
  <c r="G49" i="14"/>
  <c r="F49" i="14"/>
  <c r="E49" i="14"/>
  <c r="G48" i="14"/>
  <c r="F48" i="14"/>
  <c r="E48" i="14"/>
  <c r="G47" i="14"/>
  <c r="F47" i="14"/>
  <c r="E47" i="14"/>
  <c r="G46" i="14"/>
  <c r="E46" i="14"/>
  <c r="G45" i="14"/>
  <c r="F45" i="14"/>
  <c r="E45" i="14"/>
  <c r="G44" i="14"/>
  <c r="F44" i="14"/>
  <c r="E44" i="14"/>
  <c r="G43" i="14"/>
  <c r="F43" i="14"/>
  <c r="E43" i="14"/>
  <c r="G42" i="14"/>
  <c r="F42" i="14"/>
  <c r="E42" i="14"/>
  <c r="G41" i="14"/>
  <c r="F41" i="14"/>
  <c r="E41" i="14"/>
  <c r="G40" i="14"/>
  <c r="F40" i="14"/>
  <c r="E40" i="14"/>
  <c r="G39" i="14"/>
  <c r="F39" i="14"/>
  <c r="E39" i="14"/>
  <c r="G38" i="14"/>
  <c r="F38" i="14"/>
  <c r="E38" i="14"/>
  <c r="G37" i="14"/>
  <c r="F37" i="14"/>
  <c r="E37" i="14"/>
  <c r="G36" i="14"/>
  <c r="F36" i="14"/>
  <c r="E36" i="14"/>
  <c r="G35" i="14"/>
  <c r="F35" i="14"/>
  <c r="E35" i="14"/>
  <c r="G33" i="14"/>
  <c r="F33" i="14"/>
  <c r="E33" i="14"/>
  <c r="G32" i="14"/>
  <c r="F32" i="14"/>
  <c r="E32" i="14"/>
  <c r="G31" i="14"/>
  <c r="F31" i="14"/>
  <c r="E31" i="14"/>
  <c r="G30" i="14"/>
  <c r="F30" i="14"/>
  <c r="E30" i="14"/>
  <c r="G29" i="14"/>
  <c r="F29" i="14"/>
  <c r="E29" i="14"/>
  <c r="G28" i="14"/>
  <c r="F28" i="14"/>
  <c r="E28" i="14"/>
  <c r="G27" i="14"/>
  <c r="F27" i="14"/>
  <c r="E27" i="14"/>
  <c r="G26" i="14"/>
  <c r="F26" i="14"/>
  <c r="E26" i="14"/>
  <c r="G24" i="14"/>
  <c r="F24" i="14"/>
  <c r="E24" i="14"/>
  <c r="G23" i="14"/>
  <c r="F23" i="14"/>
  <c r="E23" i="14"/>
  <c r="G22" i="14"/>
  <c r="F22" i="14"/>
  <c r="E22" i="14"/>
  <c r="G21" i="14"/>
  <c r="F21" i="14"/>
  <c r="E21" i="14"/>
  <c r="G20" i="14"/>
  <c r="F20" i="14"/>
  <c r="E20" i="14"/>
  <c r="G19" i="14"/>
  <c r="F19" i="14"/>
  <c r="E19" i="14"/>
  <c r="G18" i="14"/>
  <c r="F18" i="14"/>
  <c r="E18" i="14"/>
  <c r="G17" i="14"/>
  <c r="F17" i="14"/>
  <c r="E17" i="14"/>
  <c r="G16" i="14"/>
  <c r="F16" i="14"/>
  <c r="E16" i="14"/>
  <c r="G15" i="14"/>
  <c r="F15" i="14"/>
  <c r="E15" i="14"/>
  <c r="G14" i="14"/>
  <c r="F14" i="14"/>
  <c r="E14" i="14"/>
  <c r="G13" i="14"/>
  <c r="F13" i="14"/>
  <c r="E13" i="14"/>
  <c r="G12" i="14"/>
  <c r="F12" i="14"/>
  <c r="E12" i="14"/>
  <c r="G11" i="14"/>
  <c r="F11" i="14"/>
  <c r="E11" i="14"/>
  <c r="G10" i="14"/>
  <c r="F10" i="14"/>
  <c r="E10" i="14"/>
  <c r="G9" i="14"/>
  <c r="F9" i="14"/>
  <c r="E9" i="14"/>
  <c r="G7" i="14"/>
  <c r="F7" i="14"/>
  <c r="E7" i="14"/>
  <c r="G6" i="14"/>
  <c r="F6" i="14"/>
  <c r="E6" i="14"/>
  <c r="G5" i="14"/>
  <c r="F5" i="14"/>
  <c r="E5" i="14"/>
  <c r="G4" i="14"/>
  <c r="F4" i="14"/>
  <c r="E4" i="14"/>
  <c r="E113" i="12"/>
  <c r="F113" i="12"/>
  <c r="G113" i="12"/>
  <c r="H113" i="12"/>
  <c r="I113" i="12"/>
  <c r="F266" i="14" l="1"/>
  <c r="F267" i="14" s="1"/>
  <c r="G266" i="14"/>
  <c r="G267" i="14" s="1"/>
  <c r="E266" i="14"/>
  <c r="D242" i="15"/>
  <c r="F243" i="15" s="1"/>
  <c r="T312" i="11"/>
  <c r="S312" i="11"/>
  <c r="R312" i="11"/>
  <c r="Q312" i="11"/>
  <c r="I466" i="12"/>
  <c r="I465" i="12"/>
  <c r="I464" i="12"/>
  <c r="I463" i="12"/>
  <c r="I462" i="12"/>
  <c r="I461" i="12"/>
  <c r="I460" i="12"/>
  <c r="I459" i="12"/>
  <c r="I458" i="12"/>
  <c r="I457" i="12"/>
  <c r="I456" i="12"/>
  <c r="I455" i="12"/>
  <c r="I454" i="12"/>
  <c r="I453" i="12"/>
  <c r="I452" i="12"/>
  <c r="I451" i="12"/>
  <c r="I450" i="12"/>
  <c r="I449" i="12"/>
  <c r="I448" i="12"/>
  <c r="I447" i="12"/>
  <c r="I446" i="12"/>
  <c r="I445" i="12"/>
  <c r="I444" i="12"/>
  <c r="I443" i="12"/>
  <c r="I442" i="12"/>
  <c r="I441" i="12"/>
  <c r="I440" i="12"/>
  <c r="I439" i="12"/>
  <c r="I438" i="12"/>
  <c r="I437" i="12"/>
  <c r="I436" i="12"/>
  <c r="I435" i="12"/>
  <c r="I434" i="12"/>
  <c r="I433" i="12"/>
  <c r="I432" i="12"/>
  <c r="I431" i="12"/>
  <c r="I430" i="12"/>
  <c r="I429" i="12"/>
  <c r="I428" i="12"/>
  <c r="I427" i="12"/>
  <c r="I426" i="12"/>
  <c r="I425" i="12"/>
  <c r="I424" i="12"/>
  <c r="I423" i="12"/>
  <c r="I422" i="12"/>
  <c r="I421" i="12"/>
  <c r="I420" i="12"/>
  <c r="I419" i="12"/>
  <c r="I418" i="12"/>
  <c r="I417" i="12"/>
  <c r="I416" i="12"/>
  <c r="I415" i="12"/>
  <c r="I414" i="12"/>
  <c r="I413" i="12"/>
  <c r="I412" i="12"/>
  <c r="I411" i="12"/>
  <c r="I410" i="12"/>
  <c r="I409" i="12"/>
  <c r="I408" i="12"/>
  <c r="I407" i="12"/>
  <c r="I406" i="12"/>
  <c r="I405" i="12"/>
  <c r="I404" i="12"/>
  <c r="I403" i="12"/>
  <c r="I402" i="12"/>
  <c r="I401" i="12"/>
  <c r="I400" i="12"/>
  <c r="I399" i="12"/>
  <c r="I398" i="12"/>
  <c r="I397" i="12"/>
  <c r="I396" i="12"/>
  <c r="I395" i="12"/>
  <c r="I394" i="12"/>
  <c r="I393" i="12"/>
  <c r="I392" i="12"/>
  <c r="I391" i="12"/>
  <c r="I390" i="12"/>
  <c r="I389" i="12"/>
  <c r="I388" i="12"/>
  <c r="I387" i="12"/>
  <c r="I386" i="12"/>
  <c r="I385" i="12"/>
  <c r="I384" i="12"/>
  <c r="I383" i="12"/>
  <c r="I382" i="12"/>
  <c r="I381" i="12"/>
  <c r="I380" i="12"/>
  <c r="I379" i="12"/>
  <c r="I378" i="12"/>
  <c r="I377" i="12"/>
  <c r="I376" i="12"/>
  <c r="I375" i="12"/>
  <c r="I374" i="12"/>
  <c r="I373" i="12"/>
  <c r="I372" i="12"/>
  <c r="I371" i="12"/>
  <c r="I370" i="12"/>
  <c r="I369" i="12"/>
  <c r="I368" i="12"/>
  <c r="I367" i="12"/>
  <c r="I366" i="12"/>
  <c r="I365" i="12"/>
  <c r="I364" i="12"/>
  <c r="I363" i="12"/>
  <c r="I362" i="12"/>
  <c r="I361" i="12"/>
  <c r="I360" i="12"/>
  <c r="I359" i="12"/>
  <c r="I358" i="12"/>
  <c r="I357" i="12"/>
  <c r="I356" i="12"/>
  <c r="I355" i="12"/>
  <c r="I354" i="12"/>
  <c r="I353" i="12"/>
  <c r="I352" i="12"/>
  <c r="I351" i="12"/>
  <c r="I350" i="12"/>
  <c r="I349" i="12"/>
  <c r="I348" i="12"/>
  <c r="I347" i="12"/>
  <c r="I346" i="12"/>
  <c r="I345" i="12"/>
  <c r="I344" i="12"/>
  <c r="I343" i="12"/>
  <c r="I342" i="12"/>
  <c r="I341" i="12"/>
  <c r="I340" i="12"/>
  <c r="I339" i="12"/>
  <c r="I338" i="12"/>
  <c r="I337" i="12"/>
  <c r="I336" i="12"/>
  <c r="I335" i="12"/>
  <c r="I334" i="12"/>
  <c r="I333" i="12"/>
  <c r="I332" i="12"/>
  <c r="I331" i="12"/>
  <c r="I330" i="12"/>
  <c r="I329" i="12"/>
  <c r="I328" i="12"/>
  <c r="I327" i="12"/>
  <c r="I326" i="12"/>
  <c r="I325" i="12"/>
  <c r="I324" i="12"/>
  <c r="I323" i="12"/>
  <c r="I322" i="12"/>
  <c r="I321" i="12"/>
  <c r="I320" i="12"/>
  <c r="I319" i="12"/>
  <c r="I318" i="12"/>
  <c r="I317" i="12"/>
  <c r="I316" i="12"/>
  <c r="I314" i="12"/>
  <c r="I311" i="12"/>
  <c r="I310" i="12"/>
  <c r="I309" i="12"/>
  <c r="I308" i="12"/>
  <c r="I307" i="12"/>
  <c r="I306" i="12"/>
  <c r="I305" i="12"/>
  <c r="I304" i="12"/>
  <c r="I303" i="12"/>
  <c r="I302" i="12"/>
  <c r="I301" i="12"/>
  <c r="I300" i="12"/>
  <c r="I299" i="12"/>
  <c r="I298" i="12"/>
  <c r="I297" i="12"/>
  <c r="I296" i="12"/>
  <c r="I295" i="12"/>
  <c r="I294" i="12"/>
  <c r="I293" i="12"/>
  <c r="I292" i="12"/>
  <c r="I291" i="12"/>
  <c r="I290" i="12"/>
  <c r="I289" i="12"/>
  <c r="I288" i="12"/>
  <c r="I287" i="12"/>
  <c r="I286" i="12"/>
  <c r="I285" i="12"/>
  <c r="I284" i="12"/>
  <c r="I283" i="12"/>
  <c r="I282" i="12"/>
  <c r="I281" i="12"/>
  <c r="I280" i="12"/>
  <c r="I279" i="12"/>
  <c r="I278" i="12"/>
  <c r="I277" i="12"/>
  <c r="I276" i="12"/>
  <c r="I275" i="12"/>
  <c r="I274" i="12"/>
  <c r="I273" i="12"/>
  <c r="I272" i="12"/>
  <c r="I271" i="12"/>
  <c r="I270" i="12"/>
  <c r="I269" i="12"/>
  <c r="I268" i="12"/>
  <c r="I267" i="12"/>
  <c r="I266" i="12"/>
  <c r="I265" i="12"/>
  <c r="I264" i="12"/>
  <c r="I263" i="12"/>
  <c r="I262" i="12"/>
  <c r="I261" i="12"/>
  <c r="I260" i="12"/>
  <c r="I259" i="12"/>
  <c r="I258" i="12"/>
  <c r="I257" i="12"/>
  <c r="I256" i="12"/>
  <c r="I255" i="12"/>
  <c r="I254" i="12"/>
  <c r="I253" i="12"/>
  <c r="I252" i="12"/>
  <c r="I251" i="12"/>
  <c r="I250" i="12"/>
  <c r="I249" i="12"/>
  <c r="I248" i="12"/>
  <c r="I247" i="12"/>
  <c r="I246" i="12"/>
  <c r="I245" i="12"/>
  <c r="I244" i="12"/>
  <c r="I243" i="12"/>
  <c r="I242" i="12"/>
  <c r="I241" i="12"/>
  <c r="I240" i="12"/>
  <c r="I239" i="12"/>
  <c r="I238" i="12"/>
  <c r="I237" i="12"/>
  <c r="I236" i="12"/>
  <c r="I235" i="12"/>
  <c r="I234" i="12"/>
  <c r="I233" i="12"/>
  <c r="I232" i="12"/>
  <c r="I231" i="12"/>
  <c r="I230" i="12"/>
  <c r="I229" i="12"/>
  <c r="I228" i="12"/>
  <c r="I227" i="12"/>
  <c r="I226" i="12"/>
  <c r="I225" i="12"/>
  <c r="I224" i="12"/>
  <c r="I223" i="12"/>
  <c r="I222" i="12"/>
  <c r="I221" i="12"/>
  <c r="I220" i="12"/>
  <c r="I219" i="12"/>
  <c r="I218" i="12"/>
  <c r="I217" i="12"/>
  <c r="I216" i="12"/>
  <c r="I215" i="12"/>
  <c r="I214" i="12"/>
  <c r="I213" i="12"/>
  <c r="I212" i="12"/>
  <c r="I211" i="12"/>
  <c r="I210" i="12"/>
  <c r="I209" i="12"/>
  <c r="I208" i="12"/>
  <c r="I207" i="12"/>
  <c r="I206" i="12"/>
  <c r="I205" i="12"/>
  <c r="I204" i="12"/>
  <c r="I203" i="12"/>
  <c r="I202" i="12"/>
  <c r="I201" i="12"/>
  <c r="I200" i="12"/>
  <c r="I199" i="12"/>
  <c r="I198" i="12"/>
  <c r="I197" i="12"/>
  <c r="I196" i="12"/>
  <c r="I195" i="12"/>
  <c r="I194" i="12"/>
  <c r="I193" i="12"/>
  <c r="I192" i="12"/>
  <c r="I191" i="12"/>
  <c r="I190" i="12"/>
  <c r="I189" i="12"/>
  <c r="I188" i="12"/>
  <c r="I187" i="12"/>
  <c r="I186" i="12"/>
  <c r="I185" i="12"/>
  <c r="I184" i="12"/>
  <c r="I183" i="12"/>
  <c r="I182" i="12"/>
  <c r="I181" i="12"/>
  <c r="I180" i="12"/>
  <c r="I179" i="12"/>
  <c r="I178" i="12"/>
  <c r="I177" i="12"/>
  <c r="I176" i="12"/>
  <c r="I175" i="12"/>
  <c r="I174" i="12"/>
  <c r="I173" i="12"/>
  <c r="I172" i="12"/>
  <c r="I171" i="12"/>
  <c r="I170" i="12"/>
  <c r="I169" i="12"/>
  <c r="I168" i="12"/>
  <c r="I167" i="12"/>
  <c r="I166" i="12"/>
  <c r="I165" i="12"/>
  <c r="I164" i="12"/>
  <c r="I163" i="12"/>
  <c r="I162" i="12"/>
  <c r="I161" i="12"/>
  <c r="I160" i="12"/>
  <c r="I159" i="12"/>
  <c r="I158" i="12"/>
  <c r="I157" i="12"/>
  <c r="I156" i="12"/>
  <c r="I155" i="12"/>
  <c r="I154" i="12"/>
  <c r="I153" i="12"/>
  <c r="I152" i="12"/>
  <c r="I151" i="12"/>
  <c r="I150" i="12"/>
  <c r="I149" i="12"/>
  <c r="I148" i="12"/>
  <c r="I147" i="12"/>
  <c r="I146" i="12"/>
  <c r="I145" i="12"/>
  <c r="I144" i="12"/>
  <c r="I143" i="12"/>
  <c r="I142" i="12"/>
  <c r="I141" i="12"/>
  <c r="I140" i="12"/>
  <c r="I139" i="12"/>
  <c r="I138" i="12"/>
  <c r="I137" i="12"/>
  <c r="I136" i="12"/>
  <c r="I135" i="12"/>
  <c r="I134" i="12"/>
  <c r="I133" i="12"/>
  <c r="I132" i="12"/>
  <c r="I131" i="12"/>
  <c r="I130" i="12"/>
  <c r="I129" i="12"/>
  <c r="I128" i="12"/>
  <c r="I127" i="12"/>
  <c r="I126" i="12"/>
  <c r="I125" i="12"/>
  <c r="I124" i="12"/>
  <c r="I123" i="12"/>
  <c r="I122" i="12"/>
  <c r="I121" i="12"/>
  <c r="I120" i="12"/>
  <c r="I119" i="12"/>
  <c r="I118" i="12"/>
  <c r="I117" i="12"/>
  <c r="I116" i="12"/>
  <c r="I115" i="12"/>
  <c r="I114" i="12"/>
  <c r="I112" i="12"/>
  <c r="I111" i="12"/>
  <c r="I110" i="12"/>
  <c r="I109" i="12"/>
  <c r="I108" i="12"/>
  <c r="I107" i="12"/>
  <c r="I106" i="12"/>
  <c r="I105" i="12"/>
  <c r="I104" i="12"/>
  <c r="I103" i="12"/>
  <c r="I102" i="12"/>
  <c r="I101" i="12"/>
  <c r="I100" i="12"/>
  <c r="I99" i="12"/>
  <c r="I98" i="12"/>
  <c r="I97" i="12"/>
  <c r="I96" i="12"/>
  <c r="I95" i="12"/>
  <c r="I94" i="12"/>
  <c r="I93" i="12"/>
  <c r="I92" i="12"/>
  <c r="I91" i="12"/>
  <c r="I90" i="12"/>
  <c r="I89" i="12"/>
  <c r="I88" i="12"/>
  <c r="I87" i="12"/>
  <c r="I86" i="12"/>
  <c r="I85" i="12"/>
  <c r="I84" i="12"/>
  <c r="I83" i="12"/>
  <c r="I82" i="12"/>
  <c r="I81" i="12"/>
  <c r="I80" i="12"/>
  <c r="I79" i="12"/>
  <c r="I78" i="12"/>
  <c r="I77" i="12"/>
  <c r="I76" i="12"/>
  <c r="I75" i="12"/>
  <c r="I74" i="12"/>
  <c r="I73" i="12"/>
  <c r="I72" i="12"/>
  <c r="I71" i="12"/>
  <c r="I70" i="12"/>
  <c r="I69" i="12"/>
  <c r="I68" i="12"/>
  <c r="I67" i="12"/>
  <c r="I66" i="12"/>
  <c r="I65" i="12"/>
  <c r="I64" i="12"/>
  <c r="I63" i="12"/>
  <c r="I62" i="12"/>
  <c r="I61" i="12"/>
  <c r="I60" i="12"/>
  <c r="I59" i="12"/>
  <c r="I58" i="12"/>
  <c r="I57" i="12"/>
  <c r="I56" i="12"/>
  <c r="I55" i="12"/>
  <c r="I54" i="12"/>
  <c r="I53" i="12"/>
  <c r="I52" i="12"/>
  <c r="I51" i="12"/>
  <c r="I50" i="12"/>
  <c r="I49" i="12"/>
  <c r="I48" i="12"/>
  <c r="I47" i="12"/>
  <c r="I46" i="12"/>
  <c r="I45" i="12"/>
  <c r="I44" i="12"/>
  <c r="I43" i="12"/>
  <c r="I42" i="12"/>
  <c r="I41" i="12"/>
  <c r="I40" i="12"/>
  <c r="I39" i="12"/>
  <c r="I38" i="12"/>
  <c r="I37" i="12"/>
  <c r="I36" i="12"/>
  <c r="I35" i="12"/>
  <c r="I34" i="12"/>
  <c r="I33" i="12"/>
  <c r="I32" i="12"/>
  <c r="I31" i="12"/>
  <c r="I30" i="12"/>
  <c r="I29" i="12"/>
  <c r="I28" i="12"/>
  <c r="I27" i="12"/>
  <c r="I26" i="12"/>
  <c r="I25" i="12"/>
  <c r="I24" i="12"/>
  <c r="I23" i="12"/>
  <c r="I22" i="12"/>
  <c r="I21" i="12"/>
  <c r="I20" i="12"/>
  <c r="I19" i="12"/>
  <c r="I18" i="12"/>
  <c r="I17" i="12"/>
  <c r="I16" i="12"/>
  <c r="I15" i="12"/>
  <c r="I14" i="12"/>
  <c r="I13" i="12"/>
  <c r="I12" i="12"/>
  <c r="I11" i="12"/>
  <c r="I10" i="12"/>
  <c r="I9" i="12"/>
  <c r="I8" i="12"/>
  <c r="I7" i="12"/>
  <c r="I6" i="12"/>
  <c r="I5" i="12"/>
  <c r="I4" i="12"/>
  <c r="H471" i="12"/>
  <c r="H470" i="12"/>
  <c r="H469" i="12"/>
  <c r="H468" i="12"/>
  <c r="H467" i="12"/>
  <c r="H466" i="12"/>
  <c r="H465" i="12"/>
  <c r="H464" i="12"/>
  <c r="H463" i="12"/>
  <c r="H462" i="12"/>
  <c r="H461" i="12"/>
  <c r="H460" i="12"/>
  <c r="H459" i="12"/>
  <c r="H458" i="12"/>
  <c r="H457" i="12"/>
  <c r="H456" i="12"/>
  <c r="H455" i="12"/>
  <c r="H454" i="12"/>
  <c r="H453" i="12"/>
  <c r="H452" i="12"/>
  <c r="H451" i="12"/>
  <c r="H450" i="12"/>
  <c r="H449" i="12"/>
  <c r="H448" i="12"/>
  <c r="H447" i="12"/>
  <c r="H446" i="12"/>
  <c r="H445" i="12"/>
  <c r="H444" i="12"/>
  <c r="H443" i="12"/>
  <c r="H442" i="12"/>
  <c r="H441" i="12"/>
  <c r="H440" i="12"/>
  <c r="H439" i="12"/>
  <c r="H438" i="12"/>
  <c r="H437" i="12"/>
  <c r="H436" i="12"/>
  <c r="H435" i="12"/>
  <c r="H434" i="12"/>
  <c r="H433" i="12"/>
  <c r="H432" i="12"/>
  <c r="H431" i="12"/>
  <c r="H430" i="12"/>
  <c r="H429" i="12"/>
  <c r="H428" i="12"/>
  <c r="H427" i="12"/>
  <c r="H426" i="12"/>
  <c r="H425" i="12"/>
  <c r="H424" i="12"/>
  <c r="H423" i="12"/>
  <c r="H422" i="12"/>
  <c r="H421" i="12"/>
  <c r="H420" i="12"/>
  <c r="H419" i="12"/>
  <c r="H418" i="12"/>
  <c r="H417" i="12"/>
  <c r="H416" i="12"/>
  <c r="H415" i="12"/>
  <c r="H414" i="12"/>
  <c r="H413" i="12"/>
  <c r="H412" i="12"/>
  <c r="H411" i="12"/>
  <c r="H410" i="12"/>
  <c r="H409" i="12"/>
  <c r="H408" i="12"/>
  <c r="H407" i="12"/>
  <c r="H406" i="12"/>
  <c r="H405" i="12"/>
  <c r="H404" i="12"/>
  <c r="H403" i="12"/>
  <c r="H402" i="12"/>
  <c r="H401" i="12"/>
  <c r="H400" i="12"/>
  <c r="H399" i="12"/>
  <c r="H398" i="12"/>
  <c r="H397" i="12"/>
  <c r="H396" i="12"/>
  <c r="H395" i="12"/>
  <c r="H394" i="12"/>
  <c r="H393" i="12"/>
  <c r="H392" i="12"/>
  <c r="H391" i="12"/>
  <c r="H390" i="12"/>
  <c r="H389" i="12"/>
  <c r="H388" i="12"/>
  <c r="H387" i="12"/>
  <c r="H386" i="12"/>
  <c r="H385" i="12"/>
  <c r="H384" i="12"/>
  <c r="H383" i="12"/>
  <c r="H382" i="12"/>
  <c r="H381" i="12"/>
  <c r="H380" i="12"/>
  <c r="H379" i="12"/>
  <c r="H378" i="12"/>
  <c r="H377" i="12"/>
  <c r="H376" i="12"/>
  <c r="H375" i="12"/>
  <c r="H374" i="12"/>
  <c r="H373" i="12"/>
  <c r="H372" i="12"/>
  <c r="H371" i="12"/>
  <c r="H370" i="12"/>
  <c r="H369" i="12"/>
  <c r="H368" i="12"/>
  <c r="H367" i="12"/>
  <c r="H366" i="12"/>
  <c r="H365" i="12"/>
  <c r="H364" i="12"/>
  <c r="H363" i="12"/>
  <c r="H362" i="12"/>
  <c r="H361" i="12"/>
  <c r="H360" i="12"/>
  <c r="H359" i="12"/>
  <c r="H358" i="12"/>
  <c r="H357" i="12"/>
  <c r="H356" i="12"/>
  <c r="H355" i="12"/>
  <c r="H354" i="12"/>
  <c r="H353" i="12"/>
  <c r="H352" i="12"/>
  <c r="H351" i="12"/>
  <c r="H350" i="12"/>
  <c r="H349" i="12"/>
  <c r="H348" i="12"/>
  <c r="H347" i="12"/>
  <c r="H346" i="12"/>
  <c r="H345" i="12"/>
  <c r="H344" i="12"/>
  <c r="H343" i="12"/>
  <c r="H342" i="12"/>
  <c r="H341" i="12"/>
  <c r="H340" i="12"/>
  <c r="H339" i="12"/>
  <c r="H338" i="12"/>
  <c r="H337" i="12"/>
  <c r="H336" i="12"/>
  <c r="H335" i="12"/>
  <c r="H334" i="12"/>
  <c r="H333" i="12"/>
  <c r="H332" i="12"/>
  <c r="H331" i="12"/>
  <c r="H330" i="12"/>
  <c r="H329" i="12"/>
  <c r="H328" i="12"/>
  <c r="H327" i="12"/>
  <c r="H326" i="12"/>
  <c r="H325" i="12"/>
  <c r="H324" i="12"/>
  <c r="H323" i="12"/>
  <c r="H322" i="12"/>
  <c r="H321" i="12"/>
  <c r="H320" i="12"/>
  <c r="H319" i="12"/>
  <c r="H318" i="12"/>
  <c r="H317" i="12"/>
  <c r="H316" i="12"/>
  <c r="H314" i="12"/>
  <c r="H311" i="12"/>
  <c r="H310" i="12"/>
  <c r="H309" i="12"/>
  <c r="H308" i="12"/>
  <c r="H307" i="12"/>
  <c r="H306" i="12"/>
  <c r="H305" i="12"/>
  <c r="H304" i="12"/>
  <c r="H303" i="12"/>
  <c r="H302" i="12"/>
  <c r="H301" i="12"/>
  <c r="H300" i="12"/>
  <c r="H299" i="12"/>
  <c r="H298" i="12"/>
  <c r="H297" i="12"/>
  <c r="H296" i="12"/>
  <c r="H295" i="12"/>
  <c r="H294" i="12"/>
  <c r="H293" i="12"/>
  <c r="H292" i="12"/>
  <c r="H291" i="12"/>
  <c r="H290" i="12"/>
  <c r="H289" i="12"/>
  <c r="H288" i="12"/>
  <c r="H287" i="12"/>
  <c r="H286" i="12"/>
  <c r="H285" i="12"/>
  <c r="H284" i="12"/>
  <c r="H283" i="12"/>
  <c r="H282" i="12"/>
  <c r="H281" i="12"/>
  <c r="H280" i="12"/>
  <c r="H279" i="12"/>
  <c r="H278" i="12"/>
  <c r="H277" i="12"/>
  <c r="H276" i="12"/>
  <c r="H275" i="12"/>
  <c r="H274" i="12"/>
  <c r="H273" i="12"/>
  <c r="H272" i="12"/>
  <c r="H271" i="12"/>
  <c r="H270" i="12"/>
  <c r="H269" i="12"/>
  <c r="H268" i="12"/>
  <c r="H267" i="12"/>
  <c r="H266" i="12"/>
  <c r="H265" i="12"/>
  <c r="H264" i="12"/>
  <c r="H263" i="12"/>
  <c r="H262" i="12"/>
  <c r="H261" i="12"/>
  <c r="H260" i="12"/>
  <c r="H259" i="12"/>
  <c r="H258" i="12"/>
  <c r="H257" i="12"/>
  <c r="H256" i="12"/>
  <c r="H255" i="12"/>
  <c r="H254" i="12"/>
  <c r="H253" i="12"/>
  <c r="H252" i="12"/>
  <c r="H251" i="12"/>
  <c r="H250" i="12"/>
  <c r="H249" i="12"/>
  <c r="H248" i="12"/>
  <c r="H247" i="12"/>
  <c r="H246" i="12"/>
  <c r="H245" i="12"/>
  <c r="H244" i="12"/>
  <c r="H243" i="12"/>
  <c r="H242" i="12"/>
  <c r="H241" i="12"/>
  <c r="H240" i="12"/>
  <c r="H239" i="12"/>
  <c r="H238" i="12"/>
  <c r="H237" i="12"/>
  <c r="H236" i="12"/>
  <c r="H235" i="12"/>
  <c r="H234" i="12"/>
  <c r="H233" i="12"/>
  <c r="H232" i="12"/>
  <c r="H231" i="12"/>
  <c r="H230" i="12"/>
  <c r="H229" i="12"/>
  <c r="H228" i="12"/>
  <c r="H227" i="12"/>
  <c r="H226" i="12"/>
  <c r="H225" i="12"/>
  <c r="H224" i="12"/>
  <c r="H223" i="12"/>
  <c r="H222" i="12"/>
  <c r="H221" i="12"/>
  <c r="H220" i="12"/>
  <c r="H219" i="12"/>
  <c r="H218" i="12"/>
  <c r="H217" i="12"/>
  <c r="H216" i="12"/>
  <c r="H215" i="12"/>
  <c r="H214" i="12"/>
  <c r="H213" i="12"/>
  <c r="H212" i="12"/>
  <c r="H211" i="12"/>
  <c r="H210" i="12"/>
  <c r="H209" i="12"/>
  <c r="H208" i="12"/>
  <c r="H207" i="12"/>
  <c r="H206" i="12"/>
  <c r="H205" i="12"/>
  <c r="H204" i="12"/>
  <c r="H203" i="12"/>
  <c r="H202" i="12"/>
  <c r="H201" i="12"/>
  <c r="H200" i="12"/>
  <c r="H199" i="12"/>
  <c r="H198" i="12"/>
  <c r="H197" i="12"/>
  <c r="H196" i="12"/>
  <c r="H195" i="12"/>
  <c r="H194" i="12"/>
  <c r="H193" i="12"/>
  <c r="H192" i="12"/>
  <c r="H191" i="12"/>
  <c r="H190" i="12"/>
  <c r="H189" i="12"/>
  <c r="H188" i="12"/>
  <c r="H187" i="12"/>
  <c r="H186" i="12"/>
  <c r="H185" i="12"/>
  <c r="H184" i="12"/>
  <c r="H183" i="12"/>
  <c r="H182" i="12"/>
  <c r="H181" i="12"/>
  <c r="H180" i="12"/>
  <c r="H179" i="12"/>
  <c r="H178" i="12"/>
  <c r="H177" i="12"/>
  <c r="H176" i="12"/>
  <c r="H175" i="12"/>
  <c r="H174" i="12"/>
  <c r="H173" i="12"/>
  <c r="H172" i="12"/>
  <c r="H171" i="12"/>
  <c r="H170" i="12"/>
  <c r="H169" i="12"/>
  <c r="H168" i="12"/>
  <c r="H167" i="12"/>
  <c r="H166" i="12"/>
  <c r="H165" i="12"/>
  <c r="H164" i="12"/>
  <c r="H163" i="12"/>
  <c r="H162" i="12"/>
  <c r="H161" i="12"/>
  <c r="H160" i="12"/>
  <c r="H159" i="12"/>
  <c r="H158" i="12"/>
  <c r="H157" i="12"/>
  <c r="H156" i="12"/>
  <c r="H155" i="12"/>
  <c r="H154" i="12"/>
  <c r="H153" i="12"/>
  <c r="H152" i="12"/>
  <c r="H151" i="12"/>
  <c r="H150" i="12"/>
  <c r="H149" i="12"/>
  <c r="H148" i="12"/>
  <c r="H147" i="12"/>
  <c r="H146" i="12"/>
  <c r="H145" i="12"/>
  <c r="H144" i="12"/>
  <c r="H143" i="12"/>
  <c r="H142" i="12"/>
  <c r="H141" i="12"/>
  <c r="H140" i="12"/>
  <c r="H139" i="12"/>
  <c r="H138" i="12"/>
  <c r="H137" i="12"/>
  <c r="H136" i="12"/>
  <c r="H135" i="12"/>
  <c r="H134" i="12"/>
  <c r="H133" i="12"/>
  <c r="H132" i="12"/>
  <c r="H131" i="12"/>
  <c r="H130" i="12"/>
  <c r="H129" i="12"/>
  <c r="H128" i="12"/>
  <c r="H127" i="12"/>
  <c r="H126" i="12"/>
  <c r="H125" i="12"/>
  <c r="H124" i="12"/>
  <c r="H123" i="12"/>
  <c r="H122" i="12"/>
  <c r="H121" i="12"/>
  <c r="H120" i="12"/>
  <c r="H119" i="12"/>
  <c r="H118" i="12"/>
  <c r="H117" i="12"/>
  <c r="H116" i="12"/>
  <c r="H115" i="12"/>
  <c r="H114" i="12"/>
  <c r="H112" i="12"/>
  <c r="H111" i="12"/>
  <c r="H110" i="12"/>
  <c r="H109" i="12"/>
  <c r="H108" i="12"/>
  <c r="H107" i="12"/>
  <c r="H106" i="12"/>
  <c r="H105" i="12"/>
  <c r="H104" i="12"/>
  <c r="H103" i="12"/>
  <c r="H102" i="12"/>
  <c r="H101" i="12"/>
  <c r="H100" i="12"/>
  <c r="H99" i="12"/>
  <c r="H98" i="12"/>
  <c r="H97" i="12"/>
  <c r="H96" i="12"/>
  <c r="H95" i="12"/>
  <c r="H94" i="12"/>
  <c r="H93" i="12"/>
  <c r="H92" i="12"/>
  <c r="H91" i="12"/>
  <c r="H90" i="12"/>
  <c r="H89" i="12"/>
  <c r="H88" i="12"/>
  <c r="H87" i="12"/>
  <c r="H86" i="12"/>
  <c r="H85" i="12"/>
  <c r="H84" i="12"/>
  <c r="H83" i="12"/>
  <c r="H82" i="12"/>
  <c r="H81" i="12"/>
  <c r="H80" i="12"/>
  <c r="H79" i="12"/>
  <c r="H78" i="12"/>
  <c r="H77" i="12"/>
  <c r="H76" i="12"/>
  <c r="H75" i="12"/>
  <c r="H74" i="12"/>
  <c r="H73" i="12"/>
  <c r="H72" i="12"/>
  <c r="H71" i="12"/>
  <c r="H70" i="12"/>
  <c r="H69" i="12"/>
  <c r="H68" i="12"/>
  <c r="H67" i="12"/>
  <c r="H66" i="12"/>
  <c r="H65" i="12"/>
  <c r="H64" i="12"/>
  <c r="H63" i="12"/>
  <c r="H62" i="12"/>
  <c r="H61" i="12"/>
  <c r="H60" i="12"/>
  <c r="H59" i="12"/>
  <c r="H58" i="12"/>
  <c r="H57" i="12"/>
  <c r="H56" i="12"/>
  <c r="H55" i="12"/>
  <c r="H54" i="12"/>
  <c r="H53" i="12"/>
  <c r="H52" i="12"/>
  <c r="H51" i="12"/>
  <c r="H50" i="12"/>
  <c r="H49" i="12"/>
  <c r="H48" i="12"/>
  <c r="H47" i="12"/>
  <c r="H46" i="12"/>
  <c r="H45" i="12"/>
  <c r="H44" i="12"/>
  <c r="H43" i="12"/>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11" i="12"/>
  <c r="H10" i="12"/>
  <c r="H9" i="12"/>
  <c r="H8" i="12"/>
  <c r="H7" i="12"/>
  <c r="H6" i="12"/>
  <c r="H5" i="12"/>
  <c r="H4" i="12"/>
  <c r="G476" i="12"/>
  <c r="G475" i="12"/>
  <c r="G474" i="12"/>
  <c r="G473" i="12"/>
  <c r="G472" i="12"/>
  <c r="G471" i="12"/>
  <c r="G470" i="12"/>
  <c r="G469" i="12"/>
  <c r="G468" i="12"/>
  <c r="G467" i="12"/>
  <c r="G466" i="12"/>
  <c r="G465" i="12"/>
  <c r="G464" i="12"/>
  <c r="G463" i="12"/>
  <c r="G462" i="12"/>
  <c r="G461" i="12"/>
  <c r="G460" i="12"/>
  <c r="G459" i="12"/>
  <c r="G458" i="12"/>
  <c r="G457" i="12"/>
  <c r="G456" i="12"/>
  <c r="G455" i="12"/>
  <c r="G454" i="12"/>
  <c r="G453" i="12"/>
  <c r="G452" i="12"/>
  <c r="G451" i="12"/>
  <c r="G450" i="12"/>
  <c r="G449" i="12"/>
  <c r="G448" i="12"/>
  <c r="G447" i="12"/>
  <c r="G446" i="12"/>
  <c r="G445" i="12"/>
  <c r="G444" i="12"/>
  <c r="G443" i="12"/>
  <c r="G442" i="12"/>
  <c r="G441" i="12"/>
  <c r="G440" i="12"/>
  <c r="G439" i="12"/>
  <c r="G438" i="12"/>
  <c r="G437" i="12"/>
  <c r="G436" i="12"/>
  <c r="G435" i="12"/>
  <c r="G434" i="12"/>
  <c r="G433" i="12"/>
  <c r="G432" i="12"/>
  <c r="G431" i="12"/>
  <c r="G430" i="12"/>
  <c r="G429" i="12"/>
  <c r="G428" i="12"/>
  <c r="G427" i="12"/>
  <c r="G426" i="12"/>
  <c r="G425" i="12"/>
  <c r="G424" i="12"/>
  <c r="G423" i="12"/>
  <c r="G422" i="12"/>
  <c r="G421" i="12"/>
  <c r="G420" i="12"/>
  <c r="G419" i="12"/>
  <c r="G418" i="12"/>
  <c r="G417" i="12"/>
  <c r="G416" i="12"/>
  <c r="G415" i="12"/>
  <c r="G414" i="12"/>
  <c r="G413" i="12"/>
  <c r="G412" i="12"/>
  <c r="G411" i="12"/>
  <c r="G410" i="12"/>
  <c r="G409" i="12"/>
  <c r="G408" i="12"/>
  <c r="G407" i="12"/>
  <c r="G406" i="12"/>
  <c r="G405" i="12"/>
  <c r="G404" i="12"/>
  <c r="G403" i="12"/>
  <c r="G402" i="12"/>
  <c r="G401" i="12"/>
  <c r="G400" i="12"/>
  <c r="G399" i="12"/>
  <c r="G398" i="12"/>
  <c r="G397" i="12"/>
  <c r="G396" i="12"/>
  <c r="G395" i="12"/>
  <c r="G394" i="12"/>
  <c r="G393" i="12"/>
  <c r="G392" i="12"/>
  <c r="G391" i="12"/>
  <c r="G390" i="12"/>
  <c r="G389" i="12"/>
  <c r="G388" i="12"/>
  <c r="G387" i="12"/>
  <c r="G386" i="12"/>
  <c r="G385" i="12"/>
  <c r="G384" i="12"/>
  <c r="G383" i="12"/>
  <c r="G382" i="12"/>
  <c r="G381" i="12"/>
  <c r="G380" i="12"/>
  <c r="G379" i="12"/>
  <c r="G378" i="12"/>
  <c r="G377" i="12"/>
  <c r="G376" i="12"/>
  <c r="G375" i="12"/>
  <c r="G374" i="12"/>
  <c r="G373" i="12"/>
  <c r="G372" i="12"/>
  <c r="G371" i="12"/>
  <c r="G370" i="12"/>
  <c r="G369" i="12"/>
  <c r="G368" i="12"/>
  <c r="G367" i="12"/>
  <c r="G366" i="12"/>
  <c r="G365" i="12"/>
  <c r="G364" i="12"/>
  <c r="G363" i="12"/>
  <c r="G362" i="12"/>
  <c r="G361" i="12"/>
  <c r="G360" i="12"/>
  <c r="G359" i="12"/>
  <c r="G358" i="12"/>
  <c r="G357" i="12"/>
  <c r="G356" i="12"/>
  <c r="G355" i="12"/>
  <c r="G354" i="12"/>
  <c r="G353" i="12"/>
  <c r="G352" i="12"/>
  <c r="G351" i="12"/>
  <c r="G350" i="12"/>
  <c r="G349" i="12"/>
  <c r="G348" i="12"/>
  <c r="G347" i="12"/>
  <c r="G346" i="12"/>
  <c r="G345" i="12"/>
  <c r="G344" i="12"/>
  <c r="G343" i="12"/>
  <c r="G342" i="12"/>
  <c r="G341" i="12"/>
  <c r="G340" i="12"/>
  <c r="G339" i="12"/>
  <c r="G338" i="12"/>
  <c r="G337" i="12"/>
  <c r="G336" i="12"/>
  <c r="G335" i="12"/>
  <c r="G334" i="12"/>
  <c r="G333" i="12"/>
  <c r="G332" i="12"/>
  <c r="G331" i="12"/>
  <c r="G330" i="12"/>
  <c r="G329" i="12"/>
  <c r="G328" i="12"/>
  <c r="G327" i="12"/>
  <c r="G326" i="12"/>
  <c r="G325" i="12"/>
  <c r="G324" i="12"/>
  <c r="G323" i="12"/>
  <c r="G322" i="12"/>
  <c r="G321" i="12"/>
  <c r="G320" i="12"/>
  <c r="G319" i="12"/>
  <c r="G318" i="12"/>
  <c r="G317" i="12"/>
  <c r="G316" i="12"/>
  <c r="G314" i="12"/>
  <c r="G311" i="12"/>
  <c r="G310" i="12"/>
  <c r="G309" i="12"/>
  <c r="G308" i="12"/>
  <c r="G307" i="12"/>
  <c r="G306" i="12"/>
  <c r="G305" i="12"/>
  <c r="G304" i="12"/>
  <c r="G303" i="12"/>
  <c r="G302" i="12"/>
  <c r="G301" i="12"/>
  <c r="G300" i="12"/>
  <c r="G299" i="12"/>
  <c r="G298" i="12"/>
  <c r="G297" i="12"/>
  <c r="G296" i="12"/>
  <c r="G295" i="12"/>
  <c r="G294" i="12"/>
  <c r="G293" i="12"/>
  <c r="G292" i="12"/>
  <c r="G291" i="12"/>
  <c r="G290" i="12"/>
  <c r="G289" i="12"/>
  <c r="G288" i="12"/>
  <c r="G287" i="12"/>
  <c r="G286" i="12"/>
  <c r="G285" i="12"/>
  <c r="G284" i="12"/>
  <c r="G283" i="12"/>
  <c r="G282" i="12"/>
  <c r="G281" i="12"/>
  <c r="G280" i="12"/>
  <c r="G279" i="12"/>
  <c r="G278" i="12"/>
  <c r="G277" i="12"/>
  <c r="G276" i="12"/>
  <c r="G275" i="12"/>
  <c r="G274" i="12"/>
  <c r="G273" i="12"/>
  <c r="G272" i="12"/>
  <c r="G271" i="12"/>
  <c r="G270" i="12"/>
  <c r="G269" i="12"/>
  <c r="G268" i="12"/>
  <c r="G267" i="12"/>
  <c r="G266" i="12"/>
  <c r="G265" i="12"/>
  <c r="G264" i="12"/>
  <c r="G263" i="12"/>
  <c r="G262" i="12"/>
  <c r="G261" i="12"/>
  <c r="G260" i="12"/>
  <c r="G259" i="12"/>
  <c r="G258" i="12"/>
  <c r="G257" i="12"/>
  <c r="G256" i="12"/>
  <c r="G255" i="12"/>
  <c r="G254" i="12"/>
  <c r="G253" i="12"/>
  <c r="G252" i="12"/>
  <c r="G251" i="12"/>
  <c r="G250" i="12"/>
  <c r="G249" i="12"/>
  <c r="G248" i="12"/>
  <c r="G247" i="12"/>
  <c r="G246" i="12"/>
  <c r="G245" i="12"/>
  <c r="G244" i="12"/>
  <c r="G243" i="12"/>
  <c r="G242" i="12"/>
  <c r="G241" i="12"/>
  <c r="G240" i="12"/>
  <c r="G239" i="12"/>
  <c r="G238" i="12"/>
  <c r="G237" i="12"/>
  <c r="G236" i="12"/>
  <c r="G235" i="12"/>
  <c r="G234" i="12"/>
  <c r="G233" i="12"/>
  <c r="G232" i="12"/>
  <c r="G231" i="12"/>
  <c r="G230" i="12"/>
  <c r="G229" i="12"/>
  <c r="G228" i="12"/>
  <c r="G227" i="12"/>
  <c r="G226" i="12"/>
  <c r="G225" i="12"/>
  <c r="G224" i="12"/>
  <c r="G223" i="12"/>
  <c r="G222" i="12"/>
  <c r="G221" i="12"/>
  <c r="G220" i="12"/>
  <c r="G219" i="12"/>
  <c r="G218" i="12"/>
  <c r="G217" i="12"/>
  <c r="G216" i="12"/>
  <c r="G215" i="12"/>
  <c r="G214" i="12"/>
  <c r="G213" i="12"/>
  <c r="G212" i="12"/>
  <c r="G211" i="12"/>
  <c r="G210" i="12"/>
  <c r="G209" i="12"/>
  <c r="G208" i="12"/>
  <c r="G207" i="12"/>
  <c r="G206" i="12"/>
  <c r="G205" i="12"/>
  <c r="G204" i="12"/>
  <c r="G203" i="12"/>
  <c r="G202" i="12"/>
  <c r="G201" i="12"/>
  <c r="G200" i="12"/>
  <c r="G199" i="12"/>
  <c r="G198" i="12"/>
  <c r="G197" i="12"/>
  <c r="G196" i="12"/>
  <c r="G195" i="12"/>
  <c r="G194" i="12"/>
  <c r="G193" i="12"/>
  <c r="G192" i="12"/>
  <c r="G191" i="12"/>
  <c r="G190" i="12"/>
  <c r="G189" i="12"/>
  <c r="G188" i="12"/>
  <c r="G187" i="12"/>
  <c r="G186" i="12"/>
  <c r="G185" i="12"/>
  <c r="G184" i="12"/>
  <c r="G183" i="12"/>
  <c r="G182" i="12"/>
  <c r="G181" i="12"/>
  <c r="G180" i="12"/>
  <c r="G179" i="12"/>
  <c r="G178" i="12"/>
  <c r="G177" i="12"/>
  <c r="G176" i="12"/>
  <c r="G175" i="12"/>
  <c r="G174" i="12"/>
  <c r="G173" i="12"/>
  <c r="G172" i="12"/>
  <c r="G171" i="12"/>
  <c r="G170" i="12"/>
  <c r="G169" i="12"/>
  <c r="G168" i="12"/>
  <c r="G167" i="12"/>
  <c r="G166" i="12"/>
  <c r="G165" i="12"/>
  <c r="G164" i="12"/>
  <c r="G163" i="12"/>
  <c r="G162" i="12"/>
  <c r="G161" i="12"/>
  <c r="G160" i="12"/>
  <c r="G159" i="12"/>
  <c r="G158" i="12"/>
  <c r="G157" i="12"/>
  <c r="G156" i="12"/>
  <c r="G155" i="12"/>
  <c r="G154" i="12"/>
  <c r="G153" i="12"/>
  <c r="G152" i="12"/>
  <c r="G151" i="12"/>
  <c r="G150" i="12"/>
  <c r="G149" i="12"/>
  <c r="G148" i="12"/>
  <c r="G147" i="12"/>
  <c r="G146" i="12"/>
  <c r="G145" i="12"/>
  <c r="G144" i="12"/>
  <c r="G143" i="12"/>
  <c r="G142" i="12"/>
  <c r="G141" i="12"/>
  <c r="G140" i="12"/>
  <c r="G139" i="12"/>
  <c r="G138" i="12"/>
  <c r="G137" i="12"/>
  <c r="G136" i="12"/>
  <c r="G135" i="12"/>
  <c r="G134" i="12"/>
  <c r="G133" i="12"/>
  <c r="G132" i="12"/>
  <c r="G131" i="12"/>
  <c r="G130" i="12"/>
  <c r="G129" i="12"/>
  <c r="G128" i="12"/>
  <c r="G127" i="12"/>
  <c r="G126" i="12"/>
  <c r="G125" i="12"/>
  <c r="G124" i="12"/>
  <c r="G123" i="12"/>
  <c r="G122" i="12"/>
  <c r="G121" i="12"/>
  <c r="G120" i="12"/>
  <c r="G119" i="12"/>
  <c r="G118" i="12"/>
  <c r="G117" i="12"/>
  <c r="G116" i="12"/>
  <c r="G115" i="12"/>
  <c r="G114" i="12"/>
  <c r="G112" i="12"/>
  <c r="G111" i="12"/>
  <c r="G110" i="12"/>
  <c r="G109" i="12"/>
  <c r="G108" i="12"/>
  <c r="G107" i="12"/>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G11" i="12"/>
  <c r="G10" i="12"/>
  <c r="G9" i="12"/>
  <c r="G8" i="12"/>
  <c r="G7" i="12"/>
  <c r="G6" i="12"/>
  <c r="G5" i="12"/>
  <c r="G4" i="12"/>
  <c r="F311" i="12"/>
  <c r="F310" i="12"/>
  <c r="F309" i="12"/>
  <c r="F308" i="12"/>
  <c r="F307" i="12"/>
  <c r="F306" i="12"/>
  <c r="F305" i="12"/>
  <c r="F304" i="12"/>
  <c r="F303" i="12"/>
  <c r="F302" i="12"/>
  <c r="F301" i="12"/>
  <c r="F300" i="12"/>
  <c r="F299" i="12"/>
  <c r="F298" i="12"/>
  <c r="F297" i="12"/>
  <c r="F296" i="12"/>
  <c r="F295" i="12"/>
  <c r="F294" i="12"/>
  <c r="F293" i="12"/>
  <c r="F292" i="12"/>
  <c r="F291" i="12"/>
  <c r="F290" i="12"/>
  <c r="F289" i="12"/>
  <c r="F288" i="12"/>
  <c r="F287" i="12"/>
  <c r="F286" i="12"/>
  <c r="F285" i="12"/>
  <c r="F284" i="12"/>
  <c r="F283" i="12"/>
  <c r="F282" i="12"/>
  <c r="F281" i="12"/>
  <c r="F280" i="12"/>
  <c r="F279" i="12"/>
  <c r="F278" i="12"/>
  <c r="F277" i="12"/>
  <c r="F276" i="12"/>
  <c r="F275" i="12"/>
  <c r="F274" i="12"/>
  <c r="F273" i="12"/>
  <c r="F272" i="12"/>
  <c r="F271" i="12"/>
  <c r="F270" i="12"/>
  <c r="F269" i="12"/>
  <c r="F268" i="12"/>
  <c r="F267" i="12"/>
  <c r="F266" i="12"/>
  <c r="F265" i="12"/>
  <c r="F264" i="12"/>
  <c r="F263" i="12"/>
  <c r="F262" i="12"/>
  <c r="F261" i="12"/>
  <c r="F260" i="12"/>
  <c r="F259" i="12"/>
  <c r="F258" i="12"/>
  <c r="F257" i="12"/>
  <c r="F256" i="12"/>
  <c r="F255" i="12"/>
  <c r="F254" i="12"/>
  <c r="F253" i="12"/>
  <c r="F252" i="12"/>
  <c r="F251" i="12"/>
  <c r="F250" i="12"/>
  <c r="F249" i="12"/>
  <c r="F248" i="12"/>
  <c r="F247" i="12"/>
  <c r="F246" i="12"/>
  <c r="F245" i="12"/>
  <c r="F244" i="12"/>
  <c r="F243" i="12"/>
  <c r="F242" i="12"/>
  <c r="F241" i="12"/>
  <c r="F240" i="12"/>
  <c r="F239" i="12"/>
  <c r="F238" i="12"/>
  <c r="F237" i="12"/>
  <c r="F236" i="12"/>
  <c r="F235" i="12"/>
  <c r="F234" i="12"/>
  <c r="F233" i="12"/>
  <c r="F232" i="12"/>
  <c r="F231" i="12"/>
  <c r="F230" i="12"/>
  <c r="F229" i="12"/>
  <c r="F228" i="12"/>
  <c r="F227" i="12"/>
  <c r="F226" i="12"/>
  <c r="F225" i="12"/>
  <c r="F224" i="12"/>
  <c r="F223" i="12"/>
  <c r="F222" i="12"/>
  <c r="F221" i="12"/>
  <c r="F220" i="12"/>
  <c r="F219" i="12"/>
  <c r="F218" i="12"/>
  <c r="F217" i="12"/>
  <c r="F216" i="12"/>
  <c r="F215" i="12"/>
  <c r="F214" i="12"/>
  <c r="F213" i="12"/>
  <c r="F212" i="12"/>
  <c r="F211" i="12"/>
  <c r="F210" i="12"/>
  <c r="F209" i="12"/>
  <c r="F208" i="12"/>
  <c r="F207" i="12"/>
  <c r="F206" i="12"/>
  <c r="F205" i="12"/>
  <c r="F204" i="12"/>
  <c r="F203" i="12"/>
  <c r="F202" i="12"/>
  <c r="F201" i="12"/>
  <c r="F200" i="12"/>
  <c r="F199" i="12"/>
  <c r="F198" i="12"/>
  <c r="F197" i="12"/>
  <c r="F196" i="12"/>
  <c r="F195" i="12"/>
  <c r="F194" i="12"/>
  <c r="F193" i="12"/>
  <c r="F192" i="12"/>
  <c r="F191" i="12"/>
  <c r="F190" i="12"/>
  <c r="F189" i="12"/>
  <c r="F188" i="12"/>
  <c r="F187" i="12"/>
  <c r="F186" i="12"/>
  <c r="F185" i="12"/>
  <c r="F184" i="12"/>
  <c r="F183" i="12"/>
  <c r="F182" i="12"/>
  <c r="F181" i="12"/>
  <c r="F180" i="12"/>
  <c r="F179" i="12"/>
  <c r="F178" i="12"/>
  <c r="F177" i="12"/>
  <c r="F176" i="12"/>
  <c r="F175" i="12"/>
  <c r="F174" i="12"/>
  <c r="F173" i="12"/>
  <c r="F172" i="12"/>
  <c r="F171" i="12"/>
  <c r="F170" i="12"/>
  <c r="F169" i="12"/>
  <c r="F168" i="12"/>
  <c r="F167" i="12"/>
  <c r="F166" i="12"/>
  <c r="F165" i="12"/>
  <c r="F164" i="12"/>
  <c r="F163" i="12"/>
  <c r="F162" i="12"/>
  <c r="F161" i="12"/>
  <c r="F160" i="12"/>
  <c r="F159" i="12"/>
  <c r="F158" i="12"/>
  <c r="F157" i="12"/>
  <c r="F156" i="12"/>
  <c r="F155" i="12"/>
  <c r="F154" i="12"/>
  <c r="F153" i="12"/>
  <c r="F152" i="12"/>
  <c r="F151" i="12"/>
  <c r="F150" i="12"/>
  <c r="F149" i="12"/>
  <c r="F148" i="12"/>
  <c r="F147" i="12"/>
  <c r="F146" i="12"/>
  <c r="F145" i="12"/>
  <c r="F144" i="12"/>
  <c r="F143" i="12"/>
  <c r="F142" i="12"/>
  <c r="F141" i="12"/>
  <c r="F140" i="12"/>
  <c r="F139" i="12"/>
  <c r="F138" i="12"/>
  <c r="F137" i="12"/>
  <c r="F136" i="12"/>
  <c r="F135" i="12"/>
  <c r="F134" i="12"/>
  <c r="F133" i="12"/>
  <c r="F132" i="12"/>
  <c r="F131" i="12"/>
  <c r="F130" i="12"/>
  <c r="F129" i="12"/>
  <c r="F128" i="12"/>
  <c r="F127" i="12"/>
  <c r="F126" i="12"/>
  <c r="F125" i="12"/>
  <c r="F124" i="12"/>
  <c r="F123" i="12"/>
  <c r="F122" i="12"/>
  <c r="F121" i="12"/>
  <c r="F120" i="12"/>
  <c r="F119" i="12"/>
  <c r="F118" i="12"/>
  <c r="F117" i="12"/>
  <c r="F116" i="12"/>
  <c r="F115" i="12"/>
  <c r="F114" i="12"/>
  <c r="F112" i="12"/>
  <c r="F111" i="12"/>
  <c r="F110" i="12"/>
  <c r="F109" i="12"/>
  <c r="F108" i="12"/>
  <c r="F107" i="12"/>
  <c r="F106" i="12"/>
  <c r="F105" i="12"/>
  <c r="F104" i="12"/>
  <c r="F103" i="12"/>
  <c r="F102" i="12"/>
  <c r="F101" i="12"/>
  <c r="F100" i="12"/>
  <c r="F99" i="12"/>
  <c r="F98" i="12"/>
  <c r="F97" i="12"/>
  <c r="F96" i="12"/>
  <c r="F95" i="12"/>
  <c r="F94" i="12"/>
  <c r="F93" i="12"/>
  <c r="F92" i="12"/>
  <c r="F91" i="12"/>
  <c r="F90" i="12"/>
  <c r="F89" i="12"/>
  <c r="F88" i="12"/>
  <c r="F87" i="12"/>
  <c r="F86" i="12"/>
  <c r="F85" i="12"/>
  <c r="F84" i="12"/>
  <c r="F83" i="12"/>
  <c r="F82" i="12"/>
  <c r="F81" i="12"/>
  <c r="F80" i="12"/>
  <c r="F79" i="12"/>
  <c r="F78" i="12"/>
  <c r="F77" i="12"/>
  <c r="F76" i="12"/>
  <c r="F75" i="12"/>
  <c r="F74" i="12"/>
  <c r="F73" i="12"/>
  <c r="F72" i="12"/>
  <c r="F71" i="12"/>
  <c r="F70" i="12"/>
  <c r="F69" i="12"/>
  <c r="F68" i="12"/>
  <c r="F67" i="12"/>
  <c r="F66" i="12"/>
  <c r="F65" i="12"/>
  <c r="F64" i="12"/>
  <c r="F63" i="12"/>
  <c r="F62" i="12"/>
  <c r="F61" i="12"/>
  <c r="F60" i="12"/>
  <c r="F59" i="12"/>
  <c r="F58" i="12"/>
  <c r="F57" i="12"/>
  <c r="F56" i="12"/>
  <c r="F55" i="12"/>
  <c r="F54" i="12"/>
  <c r="F53" i="12"/>
  <c r="F52" i="12"/>
  <c r="F51" i="12"/>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F11" i="12"/>
  <c r="F10" i="12"/>
  <c r="F9" i="12"/>
  <c r="F8" i="12"/>
  <c r="F7" i="12"/>
  <c r="F6" i="12"/>
  <c r="F5" i="12"/>
  <c r="F4" i="12"/>
  <c r="E311" i="12"/>
  <c r="E310" i="12"/>
  <c r="E309" i="12"/>
  <c r="E308" i="12"/>
  <c r="E307" i="12"/>
  <c r="E306" i="12"/>
  <c r="E305" i="12"/>
  <c r="E304" i="12"/>
  <c r="E303" i="12"/>
  <c r="E302" i="12"/>
  <c r="E301" i="12"/>
  <c r="E300" i="12"/>
  <c r="E299" i="12"/>
  <c r="E298" i="12"/>
  <c r="E297" i="12"/>
  <c r="E296" i="12"/>
  <c r="E295" i="12"/>
  <c r="E294" i="12"/>
  <c r="E293" i="12"/>
  <c r="E292" i="12"/>
  <c r="E291" i="12"/>
  <c r="E290" i="12"/>
  <c r="E289" i="12"/>
  <c r="E288" i="12"/>
  <c r="E287" i="12"/>
  <c r="E286" i="12"/>
  <c r="E285" i="12"/>
  <c r="E284" i="12"/>
  <c r="E283" i="12"/>
  <c r="E282" i="12"/>
  <c r="E281" i="12"/>
  <c r="E280" i="12"/>
  <c r="E279" i="12"/>
  <c r="E278" i="12"/>
  <c r="E277" i="12"/>
  <c r="E276" i="12"/>
  <c r="E275" i="12"/>
  <c r="E274" i="12"/>
  <c r="E273" i="12"/>
  <c r="E272" i="12"/>
  <c r="E271" i="12"/>
  <c r="E270" i="12"/>
  <c r="E269" i="12"/>
  <c r="E268" i="12"/>
  <c r="E267" i="12"/>
  <c r="E266" i="12"/>
  <c r="E265" i="12"/>
  <c r="E264" i="12"/>
  <c r="E263" i="12"/>
  <c r="E262" i="12"/>
  <c r="E261" i="12"/>
  <c r="E260" i="12"/>
  <c r="E259" i="12"/>
  <c r="E258" i="12"/>
  <c r="E257" i="12"/>
  <c r="E256" i="12"/>
  <c r="E255" i="12"/>
  <c r="E254" i="12"/>
  <c r="E253" i="12"/>
  <c r="E252" i="12"/>
  <c r="E251" i="12"/>
  <c r="E250" i="12"/>
  <c r="E249" i="12"/>
  <c r="E248" i="12"/>
  <c r="E247" i="12"/>
  <c r="E246" i="12"/>
  <c r="E245" i="12"/>
  <c r="E244" i="12"/>
  <c r="E243" i="12"/>
  <c r="E242" i="12"/>
  <c r="E241" i="12"/>
  <c r="E240" i="12"/>
  <c r="E239" i="12"/>
  <c r="E238" i="12"/>
  <c r="E237" i="12"/>
  <c r="E236" i="12"/>
  <c r="E235" i="12"/>
  <c r="E234" i="12"/>
  <c r="E233" i="12"/>
  <c r="E232" i="12"/>
  <c r="E231" i="12"/>
  <c r="E230" i="12"/>
  <c r="E229" i="12"/>
  <c r="E228" i="12"/>
  <c r="E227" i="12"/>
  <c r="E226" i="12"/>
  <c r="E225" i="12"/>
  <c r="E224" i="12"/>
  <c r="E223" i="12"/>
  <c r="E222" i="12"/>
  <c r="E221" i="12"/>
  <c r="E220" i="12"/>
  <c r="E219" i="12"/>
  <c r="E218" i="12"/>
  <c r="E217" i="12"/>
  <c r="E216" i="12"/>
  <c r="E215" i="12"/>
  <c r="E214" i="12"/>
  <c r="E213" i="12"/>
  <c r="E212" i="12"/>
  <c r="E211" i="12"/>
  <c r="E210" i="12"/>
  <c r="E209" i="12"/>
  <c r="E208" i="12"/>
  <c r="E207" i="12"/>
  <c r="E206" i="12"/>
  <c r="E205" i="12"/>
  <c r="E204" i="12"/>
  <c r="E203" i="12"/>
  <c r="E202" i="12"/>
  <c r="E201" i="12"/>
  <c r="E200" i="12"/>
  <c r="E199" i="12"/>
  <c r="E198" i="12"/>
  <c r="E197" i="12"/>
  <c r="E196" i="12"/>
  <c r="E195" i="12"/>
  <c r="E194" i="12"/>
  <c r="E193" i="12"/>
  <c r="E192" i="12"/>
  <c r="E191" i="12"/>
  <c r="E190" i="12"/>
  <c r="E189" i="12"/>
  <c r="E188" i="12"/>
  <c r="E187" i="12"/>
  <c r="E186" i="12"/>
  <c r="E185" i="12"/>
  <c r="E184" i="12"/>
  <c r="E183" i="12"/>
  <c r="E182" i="12"/>
  <c r="E181" i="12"/>
  <c r="E180" i="12"/>
  <c r="E179" i="12"/>
  <c r="E178" i="12"/>
  <c r="E177" i="12"/>
  <c r="E176" i="12"/>
  <c r="E175" i="12"/>
  <c r="E174" i="12"/>
  <c r="E173" i="12"/>
  <c r="E172" i="12"/>
  <c r="E171" i="12"/>
  <c r="E170" i="12"/>
  <c r="E169" i="12"/>
  <c r="E168" i="12"/>
  <c r="E167" i="12"/>
  <c r="E166" i="12"/>
  <c r="E165" i="12"/>
  <c r="E164" i="12"/>
  <c r="E163" i="12"/>
  <c r="E162" i="12"/>
  <c r="E161" i="12"/>
  <c r="E160" i="12"/>
  <c r="E159" i="12"/>
  <c r="E158" i="12"/>
  <c r="E157" i="12"/>
  <c r="E156" i="12"/>
  <c r="E155" i="12"/>
  <c r="E154" i="12"/>
  <c r="E153" i="12"/>
  <c r="E152" i="12"/>
  <c r="E151" i="12"/>
  <c r="E150" i="12"/>
  <c r="E149" i="12"/>
  <c r="E148" i="12"/>
  <c r="E147" i="12"/>
  <c r="E146" i="12"/>
  <c r="E145" i="12"/>
  <c r="E144" i="12"/>
  <c r="E143" i="12"/>
  <c r="E142" i="12"/>
  <c r="E141" i="12"/>
  <c r="E140" i="12"/>
  <c r="E139" i="12"/>
  <c r="E138" i="12"/>
  <c r="E137" i="12"/>
  <c r="E136" i="12"/>
  <c r="E135" i="12"/>
  <c r="E134" i="12"/>
  <c r="E133" i="12"/>
  <c r="E132" i="12"/>
  <c r="E131" i="12"/>
  <c r="E130" i="12"/>
  <c r="E129" i="12"/>
  <c r="E128" i="12"/>
  <c r="E127" i="12"/>
  <c r="E126" i="12"/>
  <c r="E125" i="12"/>
  <c r="E124" i="12"/>
  <c r="E123" i="12"/>
  <c r="E122" i="12"/>
  <c r="E121" i="12"/>
  <c r="E120" i="12"/>
  <c r="E119" i="12"/>
  <c r="E118" i="12"/>
  <c r="E117" i="12"/>
  <c r="E116" i="12"/>
  <c r="E115" i="12"/>
  <c r="E114" i="12"/>
  <c r="E112" i="12"/>
  <c r="E111" i="12"/>
  <c r="E110" i="12"/>
  <c r="E109" i="12"/>
  <c r="E108" i="12"/>
  <c r="E107" i="12"/>
  <c r="E106" i="12"/>
  <c r="E105" i="12"/>
  <c r="E104" i="12"/>
  <c r="E103" i="12"/>
  <c r="E102" i="12"/>
  <c r="E101" i="12"/>
  <c r="E100" i="12"/>
  <c r="E99" i="12"/>
  <c r="E98" i="12"/>
  <c r="E97" i="12"/>
  <c r="E96" i="12"/>
  <c r="E95" i="12"/>
  <c r="E94" i="12"/>
  <c r="E93" i="12"/>
  <c r="E92" i="12"/>
  <c r="E91" i="12"/>
  <c r="E90" i="12"/>
  <c r="E89" i="12"/>
  <c r="E88" i="12"/>
  <c r="E87" i="12"/>
  <c r="E86" i="12"/>
  <c r="E85" i="12"/>
  <c r="E84" i="12"/>
  <c r="E83" i="12"/>
  <c r="E82" i="12"/>
  <c r="E81" i="12"/>
  <c r="E80" i="12"/>
  <c r="E79" i="12"/>
  <c r="E78" i="12"/>
  <c r="E77" i="12"/>
  <c r="E76" i="12"/>
  <c r="E75" i="12"/>
  <c r="E74" i="12"/>
  <c r="E73" i="12"/>
  <c r="E72" i="12"/>
  <c r="E71" i="12"/>
  <c r="E70" i="12"/>
  <c r="E69" i="12"/>
  <c r="E68" i="12"/>
  <c r="E67" i="12"/>
  <c r="E66" i="12"/>
  <c r="E65" i="12"/>
  <c r="E64" i="12"/>
  <c r="E63" i="12"/>
  <c r="E62" i="12"/>
  <c r="E61" i="12"/>
  <c r="E60" i="12"/>
  <c r="E59" i="12"/>
  <c r="E58" i="12"/>
  <c r="E57" i="12"/>
  <c r="E56" i="12"/>
  <c r="E55" i="12"/>
  <c r="E54" i="12"/>
  <c r="E53" i="12"/>
  <c r="E52" i="12"/>
  <c r="E51" i="12"/>
  <c r="E50" i="12"/>
  <c r="E49" i="12"/>
  <c r="E48" i="12"/>
  <c r="E47" i="12"/>
  <c r="E46" i="12"/>
  <c r="E45" i="12"/>
  <c r="E44" i="12"/>
  <c r="E43" i="12"/>
  <c r="E42" i="12"/>
  <c r="E41" i="12"/>
  <c r="E40" i="12"/>
  <c r="E39" i="12"/>
  <c r="E38" i="12"/>
  <c r="E37" i="12"/>
  <c r="E36" i="12"/>
  <c r="E35" i="12"/>
  <c r="E34" i="12"/>
  <c r="E33" i="12"/>
  <c r="E32" i="12"/>
  <c r="E31" i="12"/>
  <c r="E30" i="12"/>
  <c r="E29" i="12"/>
  <c r="E28" i="12"/>
  <c r="E27" i="12"/>
  <c r="E26" i="12"/>
  <c r="E25" i="12"/>
  <c r="E24" i="12"/>
  <c r="E23" i="12"/>
  <c r="E22" i="12"/>
  <c r="E21" i="12"/>
  <c r="E20" i="12"/>
  <c r="E19" i="12"/>
  <c r="E18" i="12"/>
  <c r="E17" i="12"/>
  <c r="E16" i="12"/>
  <c r="E15" i="12"/>
  <c r="E14" i="12"/>
  <c r="E13" i="12"/>
  <c r="E12" i="12"/>
  <c r="E11" i="12"/>
  <c r="E10" i="12"/>
  <c r="E9" i="12"/>
  <c r="E8" i="12"/>
  <c r="E7" i="12"/>
  <c r="E6" i="12"/>
  <c r="E5" i="12"/>
  <c r="E4" i="12"/>
  <c r="E243" i="15" l="1"/>
  <c r="G243" i="15"/>
  <c r="D266" i="14"/>
  <c r="E267" i="14" s="1"/>
  <c r="U312" i="11"/>
  <c r="T313" i="11" s="1"/>
  <c r="H312" i="12"/>
  <c r="G312" i="12"/>
  <c r="I312" i="12"/>
  <c r="E312" i="12"/>
  <c r="F312" i="12"/>
  <c r="G311" i="11"/>
  <c r="G310" i="11"/>
  <c r="G309" i="11"/>
  <c r="G308" i="11"/>
  <c r="G307" i="11"/>
  <c r="G306" i="11"/>
  <c r="G305" i="11"/>
  <c r="G304" i="11"/>
  <c r="G303" i="11"/>
  <c r="G302" i="11"/>
  <c r="G301" i="11"/>
  <c r="G300" i="11"/>
  <c r="G299" i="11"/>
  <c r="G298" i="11"/>
  <c r="G297" i="11"/>
  <c r="G296" i="11"/>
  <c r="G295" i="11"/>
  <c r="G294" i="11"/>
  <c r="G293" i="11"/>
  <c r="G292" i="11"/>
  <c r="G291" i="11"/>
  <c r="G290" i="11"/>
  <c r="G289" i="11"/>
  <c r="G288" i="11"/>
  <c r="G287" i="11"/>
  <c r="G286" i="11"/>
  <c r="G285" i="11"/>
  <c r="G284" i="11"/>
  <c r="G283" i="11"/>
  <c r="G282" i="11"/>
  <c r="G281" i="11"/>
  <c r="G280" i="11"/>
  <c r="G279" i="11"/>
  <c r="G278" i="11"/>
  <c r="G277" i="11"/>
  <c r="G276" i="11"/>
  <c r="G275" i="11"/>
  <c r="G274" i="11"/>
  <c r="G273" i="11"/>
  <c r="G272" i="11"/>
  <c r="G271" i="11"/>
  <c r="G270" i="11"/>
  <c r="G269" i="11"/>
  <c r="G268" i="11"/>
  <c r="G267" i="11"/>
  <c r="G266" i="11"/>
  <c r="G265" i="11"/>
  <c r="G264" i="11"/>
  <c r="G263" i="11"/>
  <c r="G262" i="11"/>
  <c r="G261" i="11"/>
  <c r="G260" i="11"/>
  <c r="G259" i="11"/>
  <c r="G258" i="11"/>
  <c r="G257" i="11"/>
  <c r="G256" i="11"/>
  <c r="G255" i="11"/>
  <c r="G254" i="11"/>
  <c r="G253" i="11"/>
  <c r="G252" i="11"/>
  <c r="G251" i="11"/>
  <c r="G250" i="11"/>
  <c r="G249" i="11"/>
  <c r="G248" i="11"/>
  <c r="G247" i="11"/>
  <c r="G246" i="11"/>
  <c r="G245" i="11"/>
  <c r="G244" i="11"/>
  <c r="G243" i="11"/>
  <c r="G242" i="11"/>
  <c r="G241" i="11"/>
  <c r="G240" i="11"/>
  <c r="G239" i="11"/>
  <c r="G238" i="11"/>
  <c r="G237" i="11"/>
  <c r="G236" i="11"/>
  <c r="G235" i="11"/>
  <c r="G234" i="11"/>
  <c r="G233" i="11"/>
  <c r="G232" i="11"/>
  <c r="G231" i="11"/>
  <c r="G230" i="11"/>
  <c r="G229" i="11"/>
  <c r="G228" i="11"/>
  <c r="G227" i="11"/>
  <c r="G226" i="11"/>
  <c r="G225" i="11"/>
  <c r="G224" i="11"/>
  <c r="G223" i="11"/>
  <c r="G222" i="11"/>
  <c r="G221" i="11"/>
  <c r="G220" i="11"/>
  <c r="G219" i="11"/>
  <c r="G218" i="11"/>
  <c r="G217" i="11"/>
  <c r="G216" i="11"/>
  <c r="G215" i="11"/>
  <c r="G214" i="11"/>
  <c r="G213" i="11"/>
  <c r="G212" i="11"/>
  <c r="G211" i="11"/>
  <c r="G210" i="11"/>
  <c r="G209" i="11"/>
  <c r="G208" i="11"/>
  <c r="G207" i="11"/>
  <c r="G206" i="11"/>
  <c r="G205" i="11"/>
  <c r="G204" i="11"/>
  <c r="G203" i="11"/>
  <c r="G202" i="11"/>
  <c r="G201" i="11"/>
  <c r="G200" i="11"/>
  <c r="G199" i="11"/>
  <c r="G198" i="11"/>
  <c r="G197" i="11"/>
  <c r="G196" i="11"/>
  <c r="G195" i="11"/>
  <c r="G194" i="11"/>
  <c r="G193" i="11"/>
  <c r="G192" i="11"/>
  <c r="G191" i="11"/>
  <c r="G190" i="11"/>
  <c r="G189" i="11"/>
  <c r="G188" i="11"/>
  <c r="G187" i="11"/>
  <c r="G186" i="11"/>
  <c r="G185" i="11"/>
  <c r="G184" i="11"/>
  <c r="G183" i="11"/>
  <c r="G182" i="11"/>
  <c r="G181" i="11"/>
  <c r="G180" i="11"/>
  <c r="G179" i="11"/>
  <c r="G178" i="11"/>
  <c r="G177" i="11"/>
  <c r="G176" i="11"/>
  <c r="G175" i="11"/>
  <c r="G174" i="11"/>
  <c r="G173" i="11"/>
  <c r="G172" i="11"/>
  <c r="G171" i="11"/>
  <c r="G170" i="11"/>
  <c r="G169" i="11"/>
  <c r="G168" i="11"/>
  <c r="G167" i="11"/>
  <c r="G166" i="11"/>
  <c r="G165" i="11"/>
  <c r="G164" i="11"/>
  <c r="G163" i="11"/>
  <c r="G162" i="11"/>
  <c r="G161" i="11"/>
  <c r="G160" i="11"/>
  <c r="G159" i="11"/>
  <c r="G158" i="11"/>
  <c r="G157" i="11"/>
  <c r="G156" i="11"/>
  <c r="G155" i="11"/>
  <c r="G154" i="11"/>
  <c r="G153" i="11"/>
  <c r="G152" i="11"/>
  <c r="G151" i="11"/>
  <c r="G150" i="11"/>
  <c r="G149" i="11"/>
  <c r="G148" i="11"/>
  <c r="G147" i="11"/>
  <c r="G146" i="11"/>
  <c r="G145" i="11"/>
  <c r="G144" i="11"/>
  <c r="G143" i="11"/>
  <c r="G142" i="11"/>
  <c r="G141" i="11"/>
  <c r="G140" i="11"/>
  <c r="G139" i="11"/>
  <c r="G138" i="11"/>
  <c r="G137" i="11"/>
  <c r="G136" i="11"/>
  <c r="G135" i="11"/>
  <c r="G134" i="11"/>
  <c r="G133" i="11"/>
  <c r="G132" i="11"/>
  <c r="G131" i="11"/>
  <c r="G130" i="11"/>
  <c r="G129" i="11"/>
  <c r="G128" i="11"/>
  <c r="G127" i="11"/>
  <c r="G126" i="11"/>
  <c r="G125" i="11"/>
  <c r="G124" i="11"/>
  <c r="G123" i="11"/>
  <c r="G122" i="11"/>
  <c r="G121" i="11"/>
  <c r="G120" i="11"/>
  <c r="G119" i="11"/>
  <c r="G118" i="11"/>
  <c r="G117" i="11"/>
  <c r="G116" i="11"/>
  <c r="G115" i="11"/>
  <c r="G114" i="11"/>
  <c r="G113" i="11"/>
  <c r="G112" i="11"/>
  <c r="G111" i="11"/>
  <c r="G110" i="11"/>
  <c r="G109" i="11"/>
  <c r="G108" i="11"/>
  <c r="G107" i="11"/>
  <c r="G106" i="11"/>
  <c r="G105" i="11"/>
  <c r="G104" i="11"/>
  <c r="G103" i="11"/>
  <c r="G102" i="11"/>
  <c r="G101" i="11"/>
  <c r="G100" i="11"/>
  <c r="G99" i="11"/>
  <c r="G98" i="11"/>
  <c r="G97" i="11"/>
  <c r="G96" i="11"/>
  <c r="G95" i="11"/>
  <c r="G94" i="11"/>
  <c r="G93" i="11"/>
  <c r="G92" i="11"/>
  <c r="G91" i="11"/>
  <c r="G90" i="11"/>
  <c r="G89" i="11"/>
  <c r="G88" i="11"/>
  <c r="G87" i="11"/>
  <c r="G86" i="11"/>
  <c r="G85" i="11"/>
  <c r="G84" i="11"/>
  <c r="G83" i="11"/>
  <c r="G82" i="11"/>
  <c r="G81" i="11"/>
  <c r="G80" i="11"/>
  <c r="G79" i="11"/>
  <c r="G78" i="11"/>
  <c r="G77" i="11"/>
  <c r="G76" i="11"/>
  <c r="G75" i="11"/>
  <c r="G74" i="11"/>
  <c r="G73" i="11"/>
  <c r="G72" i="11"/>
  <c r="G71" i="11"/>
  <c r="G70" i="11"/>
  <c r="G69" i="11"/>
  <c r="G68" i="11"/>
  <c r="G67" i="11"/>
  <c r="G66" i="11"/>
  <c r="G65" i="11"/>
  <c r="G64" i="11"/>
  <c r="G63" i="11"/>
  <c r="G62" i="11"/>
  <c r="G61" i="11"/>
  <c r="G60" i="11"/>
  <c r="G59" i="11"/>
  <c r="G58" i="11"/>
  <c r="G57" i="11"/>
  <c r="G56" i="11"/>
  <c r="G55" i="11"/>
  <c r="G54" i="11"/>
  <c r="G53" i="11"/>
  <c r="G52" i="11"/>
  <c r="G51" i="11"/>
  <c r="G50" i="11"/>
  <c r="G49" i="11"/>
  <c r="G48" i="11"/>
  <c r="G47" i="11"/>
  <c r="G46" i="11"/>
  <c r="G45" i="11"/>
  <c r="G44" i="11"/>
  <c r="G43" i="11"/>
  <c r="G42" i="11"/>
  <c r="G41" i="11"/>
  <c r="G40" i="11"/>
  <c r="G39" i="11"/>
  <c r="G38" i="11"/>
  <c r="G37" i="11"/>
  <c r="G36" i="11"/>
  <c r="G35" i="11"/>
  <c r="G34" i="11"/>
  <c r="G33" i="11"/>
  <c r="G32" i="11"/>
  <c r="G31" i="11"/>
  <c r="G30" i="11"/>
  <c r="G29" i="11"/>
  <c r="G28" i="11"/>
  <c r="G27" i="11"/>
  <c r="G26" i="11"/>
  <c r="G25" i="11"/>
  <c r="G24" i="11"/>
  <c r="G23" i="11"/>
  <c r="G22" i="11"/>
  <c r="G21" i="11"/>
  <c r="G20" i="11"/>
  <c r="G19" i="11"/>
  <c r="G18" i="11"/>
  <c r="G17" i="11"/>
  <c r="G16" i="11"/>
  <c r="G15" i="11"/>
  <c r="G14" i="11"/>
  <c r="G13" i="11"/>
  <c r="G12" i="11"/>
  <c r="G11" i="11"/>
  <c r="G10" i="11"/>
  <c r="G9" i="11"/>
  <c r="G8" i="11"/>
  <c r="G7" i="11"/>
  <c r="G6" i="11"/>
  <c r="G5" i="11"/>
  <c r="G4" i="11"/>
  <c r="D243" i="15" l="1"/>
  <c r="S313" i="11"/>
  <c r="Q313" i="11"/>
  <c r="R313" i="11"/>
  <c r="D312" i="12"/>
  <c r="I313" i="12" s="1"/>
  <c r="F312" i="11"/>
  <c r="G312" i="11"/>
  <c r="E311" i="11"/>
  <c r="E310" i="11"/>
  <c r="E309" i="11"/>
  <c r="E308" i="11"/>
  <c r="E307" i="11"/>
  <c r="E306" i="11"/>
  <c r="E305" i="11"/>
  <c r="E304" i="11"/>
  <c r="E303" i="11"/>
  <c r="E302" i="11"/>
  <c r="E301" i="11"/>
  <c r="E300" i="11"/>
  <c r="E299" i="11"/>
  <c r="E298" i="11"/>
  <c r="E297" i="11"/>
  <c r="E296" i="11"/>
  <c r="E295" i="11"/>
  <c r="E294" i="11"/>
  <c r="E293" i="11"/>
  <c r="E292" i="11"/>
  <c r="E291" i="11"/>
  <c r="E290" i="11"/>
  <c r="E289" i="11"/>
  <c r="E288" i="11"/>
  <c r="E287" i="11"/>
  <c r="E286" i="11"/>
  <c r="E285" i="11"/>
  <c r="E284" i="11"/>
  <c r="E283" i="11"/>
  <c r="E282" i="11"/>
  <c r="E281" i="11"/>
  <c r="E280" i="11"/>
  <c r="E279" i="11"/>
  <c r="E278" i="11"/>
  <c r="E277" i="11"/>
  <c r="E276" i="11"/>
  <c r="E275" i="11"/>
  <c r="E274" i="11"/>
  <c r="E273" i="11"/>
  <c r="E272" i="11"/>
  <c r="E271" i="11"/>
  <c r="E270" i="11"/>
  <c r="E269" i="11"/>
  <c r="E268" i="11"/>
  <c r="E267" i="11"/>
  <c r="E266" i="11"/>
  <c r="E265" i="11"/>
  <c r="E264" i="11"/>
  <c r="E263" i="11"/>
  <c r="E262" i="11"/>
  <c r="E261" i="11"/>
  <c r="E260" i="11"/>
  <c r="E259" i="11"/>
  <c r="E258" i="11"/>
  <c r="E257" i="11"/>
  <c r="E256" i="11"/>
  <c r="E255" i="11"/>
  <c r="E254" i="11"/>
  <c r="E253" i="11"/>
  <c r="E252" i="11"/>
  <c r="E251" i="11"/>
  <c r="E250" i="11"/>
  <c r="E249" i="11"/>
  <c r="E248" i="11"/>
  <c r="E247" i="11"/>
  <c r="E246" i="11"/>
  <c r="E245" i="11"/>
  <c r="E244" i="11"/>
  <c r="E243" i="11"/>
  <c r="E242" i="11"/>
  <c r="E241" i="11"/>
  <c r="E240" i="11"/>
  <c r="E239" i="11"/>
  <c r="E238" i="11"/>
  <c r="E237" i="11"/>
  <c r="E236" i="11"/>
  <c r="E235" i="11"/>
  <c r="E234" i="11"/>
  <c r="E233" i="11"/>
  <c r="E232" i="11"/>
  <c r="E231" i="11"/>
  <c r="E230" i="11"/>
  <c r="E229" i="11"/>
  <c r="E228" i="11"/>
  <c r="E227" i="11"/>
  <c r="E226" i="11"/>
  <c r="E225" i="11"/>
  <c r="E224" i="11"/>
  <c r="E223" i="11"/>
  <c r="E222" i="11"/>
  <c r="E221" i="11"/>
  <c r="E220" i="11"/>
  <c r="E219" i="11"/>
  <c r="E218" i="11"/>
  <c r="E217" i="11"/>
  <c r="E216" i="11"/>
  <c r="E215" i="11"/>
  <c r="E214" i="11"/>
  <c r="E213" i="11"/>
  <c r="E212" i="11"/>
  <c r="E211" i="11"/>
  <c r="E210" i="11"/>
  <c r="E209" i="11"/>
  <c r="E208" i="11"/>
  <c r="E207" i="11"/>
  <c r="E206" i="11"/>
  <c r="E205" i="11"/>
  <c r="E204" i="11"/>
  <c r="E203" i="11"/>
  <c r="E202" i="11"/>
  <c r="E201" i="11"/>
  <c r="E200" i="11"/>
  <c r="E199" i="11"/>
  <c r="E198" i="11"/>
  <c r="E197" i="11"/>
  <c r="E196" i="11"/>
  <c r="E195" i="11"/>
  <c r="E194" i="11"/>
  <c r="E193" i="11"/>
  <c r="E192" i="11"/>
  <c r="E191" i="11"/>
  <c r="E190" i="11"/>
  <c r="E189" i="11"/>
  <c r="E188" i="11"/>
  <c r="E187" i="11"/>
  <c r="E186" i="11"/>
  <c r="E185" i="11"/>
  <c r="E184" i="11"/>
  <c r="E183" i="11"/>
  <c r="E182" i="11"/>
  <c r="E181" i="11"/>
  <c r="E180" i="11"/>
  <c r="E179" i="11"/>
  <c r="E178" i="11"/>
  <c r="E177" i="11"/>
  <c r="E176" i="11"/>
  <c r="E175" i="11"/>
  <c r="E174" i="11"/>
  <c r="E173" i="11"/>
  <c r="E172" i="11"/>
  <c r="E171" i="11"/>
  <c r="E170" i="11"/>
  <c r="E169" i="11"/>
  <c r="E168" i="11"/>
  <c r="E167" i="11"/>
  <c r="E166" i="11"/>
  <c r="E165" i="11"/>
  <c r="E164" i="11"/>
  <c r="E163" i="11"/>
  <c r="E162" i="11"/>
  <c r="E161" i="11"/>
  <c r="E160" i="11"/>
  <c r="E159" i="11"/>
  <c r="E158" i="11"/>
  <c r="E157" i="11"/>
  <c r="E156" i="11"/>
  <c r="E155" i="11"/>
  <c r="E154" i="11"/>
  <c r="E153" i="11"/>
  <c r="E152" i="11"/>
  <c r="E151" i="11"/>
  <c r="E150" i="11"/>
  <c r="E149" i="11"/>
  <c r="E148" i="11"/>
  <c r="E147" i="11"/>
  <c r="E146" i="11"/>
  <c r="E145" i="11"/>
  <c r="E144" i="11"/>
  <c r="E143" i="11"/>
  <c r="E142" i="11"/>
  <c r="E141" i="11"/>
  <c r="E140" i="11"/>
  <c r="E139" i="11"/>
  <c r="E138" i="11"/>
  <c r="E137" i="11"/>
  <c r="E136" i="11"/>
  <c r="E135" i="11"/>
  <c r="E134" i="11"/>
  <c r="E133" i="11"/>
  <c r="E132" i="11"/>
  <c r="E131" i="11"/>
  <c r="E130" i="11"/>
  <c r="E129" i="11"/>
  <c r="E128" i="11"/>
  <c r="E127" i="11"/>
  <c r="E126" i="11"/>
  <c r="E125" i="11"/>
  <c r="E124" i="11"/>
  <c r="E123" i="11"/>
  <c r="E122" i="11"/>
  <c r="E121" i="11"/>
  <c r="E120" i="11"/>
  <c r="E119" i="11"/>
  <c r="E118" i="11"/>
  <c r="E117" i="11"/>
  <c r="E116" i="11"/>
  <c r="E115" i="11"/>
  <c r="E114" i="11"/>
  <c r="E113" i="11"/>
  <c r="E112" i="11"/>
  <c r="E111" i="11"/>
  <c r="E110" i="11"/>
  <c r="E109" i="11"/>
  <c r="E108" i="11"/>
  <c r="E107" i="11"/>
  <c r="E106" i="11"/>
  <c r="E105" i="11"/>
  <c r="E104" i="11"/>
  <c r="E103" i="11"/>
  <c r="E102" i="11"/>
  <c r="E101" i="11"/>
  <c r="E100" i="11"/>
  <c r="E99" i="11"/>
  <c r="E98" i="11"/>
  <c r="E97" i="11"/>
  <c r="E96" i="11"/>
  <c r="E95" i="11"/>
  <c r="E94" i="11"/>
  <c r="E93" i="11"/>
  <c r="E92" i="11"/>
  <c r="E91" i="11"/>
  <c r="E90" i="11"/>
  <c r="E89" i="11"/>
  <c r="E88" i="11"/>
  <c r="E87" i="11"/>
  <c r="E86" i="11"/>
  <c r="E85" i="11"/>
  <c r="E84" i="11"/>
  <c r="E83" i="11"/>
  <c r="E82" i="11"/>
  <c r="E81" i="11"/>
  <c r="E80" i="11"/>
  <c r="E79" i="11"/>
  <c r="E78" i="11"/>
  <c r="E77" i="11"/>
  <c r="E76" i="11"/>
  <c r="E75" i="11"/>
  <c r="E74" i="11"/>
  <c r="E73" i="11"/>
  <c r="E72" i="11"/>
  <c r="E71" i="11"/>
  <c r="E70" i="11"/>
  <c r="E69" i="11"/>
  <c r="E68" i="11"/>
  <c r="E67" i="11"/>
  <c r="E66" i="11"/>
  <c r="E65" i="11"/>
  <c r="E64" i="11"/>
  <c r="E63" i="11"/>
  <c r="E62" i="11"/>
  <c r="E61" i="11"/>
  <c r="E60" i="11"/>
  <c r="E59" i="11"/>
  <c r="E58" i="11"/>
  <c r="E57" i="11"/>
  <c r="E56" i="11"/>
  <c r="E55" i="11"/>
  <c r="E54" i="11"/>
  <c r="E53" i="11"/>
  <c r="E52" i="11"/>
  <c r="E51" i="11"/>
  <c r="E50" i="11"/>
  <c r="E49" i="11"/>
  <c r="E48" i="11"/>
  <c r="E47" i="11"/>
  <c r="E46" i="11"/>
  <c r="E45" i="11"/>
  <c r="E44" i="11"/>
  <c r="E43" i="11"/>
  <c r="E42" i="11"/>
  <c r="E41" i="11"/>
  <c r="E40" i="11"/>
  <c r="E39" i="11"/>
  <c r="E38" i="11"/>
  <c r="E37" i="11"/>
  <c r="E36" i="11"/>
  <c r="E35" i="11"/>
  <c r="E34" i="11"/>
  <c r="E33" i="11"/>
  <c r="E32" i="11"/>
  <c r="E31" i="11"/>
  <c r="E30" i="11"/>
  <c r="E29" i="11"/>
  <c r="E28" i="11"/>
  <c r="E27" i="11"/>
  <c r="E26" i="11"/>
  <c r="E25" i="11"/>
  <c r="E24" i="11"/>
  <c r="E23" i="11"/>
  <c r="E22" i="11"/>
  <c r="E21" i="11"/>
  <c r="E20" i="11"/>
  <c r="E19" i="11"/>
  <c r="E18" i="11"/>
  <c r="E17" i="11"/>
  <c r="E16" i="11"/>
  <c r="E15" i="11"/>
  <c r="E14" i="11"/>
  <c r="E13" i="11"/>
  <c r="E12" i="11"/>
  <c r="E11" i="11"/>
  <c r="E10" i="11"/>
  <c r="E9" i="11"/>
  <c r="E8" i="11"/>
  <c r="E7" i="11"/>
  <c r="E6" i="11"/>
  <c r="E5" i="11"/>
  <c r="E4" i="11"/>
  <c r="C4" i="11"/>
  <c r="D30" i="11"/>
  <c r="C311" i="11"/>
  <c r="C310" i="11"/>
  <c r="C309" i="11"/>
  <c r="C308" i="11"/>
  <c r="C307" i="11"/>
  <c r="C306" i="11"/>
  <c r="C305" i="11"/>
  <c r="C304" i="11"/>
  <c r="C303" i="11"/>
  <c r="C302" i="11"/>
  <c r="C301" i="11"/>
  <c r="C300" i="11"/>
  <c r="C299" i="11"/>
  <c r="C298" i="11"/>
  <c r="C297" i="11"/>
  <c r="C296" i="11"/>
  <c r="C295" i="11"/>
  <c r="C294" i="11"/>
  <c r="C293" i="11"/>
  <c r="C292" i="11"/>
  <c r="C291" i="11"/>
  <c r="C290" i="11"/>
  <c r="C289" i="11"/>
  <c r="C288" i="11"/>
  <c r="C287" i="11"/>
  <c r="C286" i="11"/>
  <c r="C285" i="11"/>
  <c r="C284" i="11"/>
  <c r="C283" i="11"/>
  <c r="C282" i="11"/>
  <c r="C281" i="11"/>
  <c r="C280" i="11"/>
  <c r="C279" i="11"/>
  <c r="C278" i="11"/>
  <c r="C277" i="11"/>
  <c r="C276" i="11"/>
  <c r="C275" i="11"/>
  <c r="C274" i="11"/>
  <c r="C273" i="11"/>
  <c r="C272" i="11"/>
  <c r="C271" i="11"/>
  <c r="C270" i="11"/>
  <c r="C269" i="11"/>
  <c r="C268" i="11"/>
  <c r="C267" i="11"/>
  <c r="C266" i="11"/>
  <c r="C265" i="11"/>
  <c r="C264" i="11"/>
  <c r="C263" i="11"/>
  <c r="C262" i="11"/>
  <c r="C261" i="11"/>
  <c r="C260" i="11"/>
  <c r="C259" i="11"/>
  <c r="C258" i="11"/>
  <c r="C257" i="11"/>
  <c r="C256" i="11"/>
  <c r="C255" i="11"/>
  <c r="C254" i="11"/>
  <c r="C253" i="11"/>
  <c r="C252" i="11"/>
  <c r="C251" i="11"/>
  <c r="C250" i="11"/>
  <c r="C249" i="11"/>
  <c r="C248" i="11"/>
  <c r="C247" i="11"/>
  <c r="C246" i="11"/>
  <c r="C245" i="11"/>
  <c r="C244" i="11"/>
  <c r="C243" i="11"/>
  <c r="C242" i="11"/>
  <c r="C241" i="11"/>
  <c r="C240" i="11"/>
  <c r="C239" i="11"/>
  <c r="C238" i="11"/>
  <c r="C237" i="11"/>
  <c r="C236" i="11"/>
  <c r="C235" i="11"/>
  <c r="C234" i="11"/>
  <c r="C233" i="11"/>
  <c r="C232" i="11"/>
  <c r="C231" i="11"/>
  <c r="C230" i="11"/>
  <c r="C229" i="11"/>
  <c r="C228" i="11"/>
  <c r="C227" i="11"/>
  <c r="C226" i="11"/>
  <c r="C225" i="11"/>
  <c r="C224" i="11"/>
  <c r="C223" i="11"/>
  <c r="C222" i="11"/>
  <c r="C221" i="11"/>
  <c r="C220" i="11"/>
  <c r="C219" i="11"/>
  <c r="C218" i="11"/>
  <c r="C217" i="11"/>
  <c r="C216" i="11"/>
  <c r="C215" i="11"/>
  <c r="C214" i="11"/>
  <c r="C213" i="11"/>
  <c r="C212" i="11"/>
  <c r="C211" i="11"/>
  <c r="C210" i="11"/>
  <c r="C209" i="11"/>
  <c r="C208" i="11"/>
  <c r="C207" i="11"/>
  <c r="C206" i="11"/>
  <c r="C205" i="11"/>
  <c r="C204" i="11"/>
  <c r="C203" i="11"/>
  <c r="C202" i="11"/>
  <c r="C201" i="11"/>
  <c r="C200" i="11"/>
  <c r="C199" i="11"/>
  <c r="C198" i="11"/>
  <c r="C197" i="11"/>
  <c r="C196" i="11"/>
  <c r="C195" i="11"/>
  <c r="C194" i="11"/>
  <c r="C193" i="11"/>
  <c r="C192" i="11"/>
  <c r="C191" i="11"/>
  <c r="C190" i="11"/>
  <c r="C189" i="11"/>
  <c r="C188" i="11"/>
  <c r="C187" i="11"/>
  <c r="C186" i="11"/>
  <c r="C185" i="11"/>
  <c r="C184" i="11"/>
  <c r="C183" i="11"/>
  <c r="C182" i="11"/>
  <c r="C181" i="11"/>
  <c r="C180" i="11"/>
  <c r="C179" i="11"/>
  <c r="C178" i="11"/>
  <c r="C177" i="11"/>
  <c r="C176" i="11"/>
  <c r="C175" i="11"/>
  <c r="C174" i="11"/>
  <c r="C173" i="11"/>
  <c r="C172" i="11"/>
  <c r="C171" i="11"/>
  <c r="C170" i="11"/>
  <c r="C169" i="11"/>
  <c r="C168" i="11"/>
  <c r="C167" i="11"/>
  <c r="C166" i="11"/>
  <c r="C165" i="11"/>
  <c r="C164" i="11"/>
  <c r="C163" i="11"/>
  <c r="C162" i="11"/>
  <c r="C161" i="11"/>
  <c r="C160" i="11"/>
  <c r="C159" i="11"/>
  <c r="C158" i="11"/>
  <c r="C157" i="11"/>
  <c r="C156" i="11"/>
  <c r="C155" i="11"/>
  <c r="C154" i="11"/>
  <c r="C153" i="11"/>
  <c r="C152" i="11"/>
  <c r="C151" i="11"/>
  <c r="C150" i="11"/>
  <c r="C149" i="11"/>
  <c r="C148" i="11"/>
  <c r="C147" i="11"/>
  <c r="C146" i="11"/>
  <c r="C145" i="11"/>
  <c r="C144" i="11"/>
  <c r="C143" i="11"/>
  <c r="C142" i="11"/>
  <c r="C141" i="11"/>
  <c r="C140" i="11"/>
  <c r="C139" i="11"/>
  <c r="C138" i="11"/>
  <c r="C137" i="11"/>
  <c r="C136" i="11"/>
  <c r="C135" i="11"/>
  <c r="C134" i="11"/>
  <c r="C133" i="11"/>
  <c r="C132" i="11"/>
  <c r="C131" i="11"/>
  <c r="C130" i="11"/>
  <c r="C129" i="11"/>
  <c r="C128" i="11"/>
  <c r="C127" i="11"/>
  <c r="C126" i="11"/>
  <c r="C125" i="11"/>
  <c r="C124" i="11"/>
  <c r="C123" i="11"/>
  <c r="C122" i="11"/>
  <c r="C121" i="11"/>
  <c r="C120" i="11"/>
  <c r="C119" i="11"/>
  <c r="C118" i="11"/>
  <c r="C117" i="11"/>
  <c r="C116" i="11"/>
  <c r="C115" i="11"/>
  <c r="C114" i="11"/>
  <c r="C113" i="11"/>
  <c r="C112" i="11"/>
  <c r="C111" i="11"/>
  <c r="C110" i="11"/>
  <c r="C109" i="11"/>
  <c r="C108" i="11"/>
  <c r="C107" i="11"/>
  <c r="C106" i="11"/>
  <c r="C105" i="11"/>
  <c r="C104" i="11"/>
  <c r="C103" i="11"/>
  <c r="C102" i="11"/>
  <c r="C101" i="11"/>
  <c r="C100" i="11"/>
  <c r="C99" i="11"/>
  <c r="C98" i="11"/>
  <c r="C97" i="11"/>
  <c r="C96" i="11"/>
  <c r="C95" i="11"/>
  <c r="C94" i="11"/>
  <c r="C93" i="11"/>
  <c r="C92" i="11"/>
  <c r="C91" i="11"/>
  <c r="C90" i="11"/>
  <c r="C89" i="11"/>
  <c r="C88" i="11"/>
  <c r="C87" i="11"/>
  <c r="C86" i="11"/>
  <c r="C85" i="11"/>
  <c r="C84" i="11"/>
  <c r="C83" i="11"/>
  <c r="C82" i="11"/>
  <c r="C81" i="11"/>
  <c r="C80" i="11"/>
  <c r="C79" i="11"/>
  <c r="C78" i="11"/>
  <c r="C77" i="11"/>
  <c r="C76" i="11"/>
  <c r="C75" i="11"/>
  <c r="C74" i="11"/>
  <c r="C73" i="11"/>
  <c r="C72" i="11"/>
  <c r="C71" i="11"/>
  <c r="C70" i="11"/>
  <c r="C69" i="11"/>
  <c r="C68" i="11"/>
  <c r="C67" i="11"/>
  <c r="C66" i="11"/>
  <c r="C65" i="11"/>
  <c r="C64" i="11"/>
  <c r="C63" i="11"/>
  <c r="C62" i="11"/>
  <c r="C61" i="11"/>
  <c r="C60" i="11"/>
  <c r="C59" i="11"/>
  <c r="C58" i="11"/>
  <c r="C57" i="11"/>
  <c r="C56" i="11"/>
  <c r="C55" i="11"/>
  <c r="C54" i="11"/>
  <c r="C53" i="11"/>
  <c r="C52" i="11"/>
  <c r="C51" i="11"/>
  <c r="C50" i="11"/>
  <c r="C49" i="11"/>
  <c r="C48" i="11"/>
  <c r="C47" i="11"/>
  <c r="C46" i="11"/>
  <c r="C45" i="11"/>
  <c r="C44" i="11"/>
  <c r="C43" i="11"/>
  <c r="C42" i="11"/>
  <c r="C41" i="11"/>
  <c r="C40" i="11"/>
  <c r="C39" i="11"/>
  <c r="C38" i="11"/>
  <c r="C37" i="11"/>
  <c r="C36" i="11"/>
  <c r="C35" i="11"/>
  <c r="C34" i="11"/>
  <c r="C33" i="11"/>
  <c r="C32" i="11"/>
  <c r="C31" i="11"/>
  <c r="C30" i="11"/>
  <c r="C29" i="11"/>
  <c r="C28" i="11"/>
  <c r="C27" i="11"/>
  <c r="C26" i="11"/>
  <c r="C25" i="11"/>
  <c r="C24" i="11"/>
  <c r="C23" i="11"/>
  <c r="C22" i="11"/>
  <c r="C21" i="11"/>
  <c r="C20" i="11"/>
  <c r="C19" i="11"/>
  <c r="C18" i="11"/>
  <c r="C17" i="11"/>
  <c r="C16" i="11"/>
  <c r="C15" i="11"/>
  <c r="C14" i="11"/>
  <c r="C13" i="11"/>
  <c r="C12" i="11"/>
  <c r="C11" i="11"/>
  <c r="C10" i="11"/>
  <c r="C9" i="11"/>
  <c r="C8" i="11"/>
  <c r="C7" i="11"/>
  <c r="C6" i="11"/>
  <c r="C5" i="11"/>
  <c r="M313" i="11" l="1"/>
  <c r="K313" i="11"/>
  <c r="P313" i="11"/>
  <c r="L313" i="11"/>
  <c r="O313" i="11"/>
  <c r="N313" i="11"/>
  <c r="G313" i="12"/>
  <c r="F313" i="12"/>
  <c r="E313" i="12"/>
  <c r="H313" i="12"/>
  <c r="D312" i="11"/>
  <c r="E312" i="11"/>
  <c r="C312" i="11"/>
  <c r="T313" i="9"/>
  <c r="T316" i="9" s="1"/>
  <c r="S313" i="9"/>
  <c r="S316" i="9" s="1"/>
  <c r="R313" i="9"/>
  <c r="R316" i="9" s="1"/>
  <c r="D316" i="11" l="1"/>
  <c r="E316" i="11" s="1"/>
  <c r="B312" i="11"/>
  <c r="C313" i="11" s="1"/>
  <c r="D313" i="12"/>
  <c r="F313" i="11" l="1"/>
  <c r="G313" i="11"/>
  <c r="E313" i="11"/>
  <c r="D313" i="11"/>
  <c r="Q312" i="9"/>
  <c r="Q311" i="9"/>
  <c r="P312" i="9"/>
  <c r="P311" i="9"/>
  <c r="O311" i="9" l="1"/>
  <c r="O312" i="9"/>
  <c r="Q313" i="9" l="1"/>
  <c r="Q316" i="9" s="1"/>
  <c r="O313" i="9" l="1"/>
  <c r="O316" i="9" s="1"/>
  <c r="P313" i="9"/>
  <c r="P316" i="9" s="1"/>
</calcChain>
</file>

<file path=xl/sharedStrings.xml><?xml version="1.0" encoding="utf-8"?>
<sst xmlns="http://schemas.openxmlformats.org/spreadsheetml/2006/main" count="14233" uniqueCount="1517">
  <si>
    <t>Wastewater</t>
  </si>
  <si>
    <t>County</t>
  </si>
  <si>
    <t>Community Characteristics</t>
  </si>
  <si>
    <t>technical</t>
  </si>
  <si>
    <t>managerial</t>
  </si>
  <si>
    <t>financial</t>
  </si>
  <si>
    <t>trainings</t>
  </si>
  <si>
    <t>staffing</t>
  </si>
  <si>
    <t>other</t>
  </si>
  <si>
    <t>groundwater</t>
  </si>
  <si>
    <t>surface water</t>
  </si>
  <si>
    <t>both</t>
  </si>
  <si>
    <t>IRWM region</t>
  </si>
  <si>
    <t>Type of system</t>
  </si>
  <si>
    <t>Identify stormwater/ urban water runoff/ flood management issues</t>
  </si>
  <si>
    <t>Stormwater</t>
  </si>
  <si>
    <t>sewer</t>
  </si>
  <si>
    <t>septic</t>
  </si>
  <si>
    <t xml:space="preserve">Drinking Water </t>
  </si>
  <si>
    <t>Community</t>
  </si>
  <si>
    <t>Estimate number of private wells</t>
  </si>
  <si>
    <t>Estimate  number of public wells</t>
  </si>
  <si>
    <t>Sonoma</t>
  </si>
  <si>
    <t>Trinity</t>
  </si>
  <si>
    <t>Community Water System</t>
  </si>
  <si>
    <t>Reservation Ranch</t>
  </si>
  <si>
    <t>CALLAHAN WATER DISTRICT</t>
  </si>
  <si>
    <t>Odd Fellows Recreation Club</t>
  </si>
  <si>
    <t>BERTSCH OCEANVIEW CSD</t>
  </si>
  <si>
    <t>BIG ROCK C.S.D.</t>
  </si>
  <si>
    <t xml:space="preserve">CRESCENT CITY, CITY OF </t>
  </si>
  <si>
    <t xml:space="preserve">DEL NORTE COUNTY COMMUNITY SERVICE AREA </t>
  </si>
  <si>
    <t>GASQUET C.S.D.</t>
  </si>
  <si>
    <t>HUNTER VALLEY CSD</t>
  </si>
  <si>
    <t>KLAMATH C.S.D. (Del Norte Community Development)</t>
  </si>
  <si>
    <t>LAS PALMAS MOBILE HOME PARK</t>
  </si>
  <si>
    <t>REDWOOD PARK C.S.D.</t>
  </si>
  <si>
    <t>SMITH RIVER C.S.D.</t>
  </si>
  <si>
    <t>WEST PARK PROPERTIES</t>
  </si>
  <si>
    <t>ALDERPOINT COUNTY WATER</t>
  </si>
  <si>
    <t>BEACH CREEK MH PARK</t>
  </si>
  <si>
    <t>BENBOW W.C.</t>
  </si>
  <si>
    <t>BIG LAGOON CSD</t>
  </si>
  <si>
    <t>BIG LAGOON PARK WATER CO.</t>
  </si>
  <si>
    <t xml:space="preserve">BLUE LAKE, CITY OF </t>
  </si>
  <si>
    <t>BRICELAND C.S.D.</t>
  </si>
  <si>
    <t>CITY OF ARCATA</t>
  </si>
  <si>
    <t>CITY OF FORTUNA</t>
  </si>
  <si>
    <t xml:space="preserve">EUREKA, CITY OF </t>
  </si>
  <si>
    <t>FERNDALE - DEL ORO WATER CO.</t>
  </si>
  <si>
    <t>FIELDBROOK GLENDALE C.S.D.</t>
  </si>
  <si>
    <t>GARBERVILLE SANITARY DISTRICT</t>
  </si>
  <si>
    <t>HUMBOLDT BAY MWD</t>
  </si>
  <si>
    <t>HUMBOLDT C.S.D.</t>
  </si>
  <si>
    <t>JACOBY CREEK CSD - combined with City of Arcata</t>
  </si>
  <si>
    <t>LOLETA C.S.D.</t>
  </si>
  <si>
    <t>MANILA COMMUNITY SERVICES DIST.</t>
  </si>
  <si>
    <t>MCKINLEYVILLE C.S.D.</t>
  </si>
  <si>
    <t>MILL CREEK M.W.C.</t>
  </si>
  <si>
    <t>MIRANDA C.S.D.</t>
  </si>
  <si>
    <t>MOONSTONE HEIGHTS MWA</t>
  </si>
  <si>
    <t>MYERS FLAT M.W.S. INC.</t>
  </si>
  <si>
    <t>ORICK C.S.D.</t>
  </si>
  <si>
    <t>ORLEANS C.S.D.</t>
  </si>
  <si>
    <t>ORLEANS MUTUAL WATER CO.</t>
  </si>
  <si>
    <t>PALMER CREEK CSD</t>
  </si>
  <si>
    <t>PALOMINO ESTATES M.W.C.</t>
  </si>
  <si>
    <t>PHILLIPSVILLE C.S.D.</t>
  </si>
  <si>
    <t>REDCREST WATER WORKS</t>
  </si>
  <si>
    <t>REDWAY C.S.D.</t>
  </si>
  <si>
    <t xml:space="preserve">RIO DELL, CITY OF </t>
  </si>
  <si>
    <t>RIVERSIDE CSD</t>
  </si>
  <si>
    <t>SEAWOOD ESTATES MUTUAL WATER</t>
  </si>
  <si>
    <t>TRINIDAD, CITY OF</t>
  </si>
  <si>
    <t>WADDINGTON W.W.</t>
  </si>
  <si>
    <t>WEOTT C.S.D.</t>
  </si>
  <si>
    <t>WESTHAVEN C.S.D.</t>
  </si>
  <si>
    <t>WILLOW CREEK C.S.D.</t>
  </si>
  <si>
    <t>Humboldt County RID #1, Shelter Cove POTW</t>
  </si>
  <si>
    <t>Riverbend Mobile Home Park</t>
  </si>
  <si>
    <t>Scotia CSD</t>
  </si>
  <si>
    <t>ALBION MUTUAL WATER COMPANY</t>
  </si>
  <si>
    <t>BIG RIVER VISTA MUTUAL WATER COMPANY</t>
  </si>
  <si>
    <t>BROOKTRAILS TOWNSHIP CSD</t>
  </si>
  <si>
    <t>CALPELLA COUNTY WATER DISTRICT</t>
  </si>
  <si>
    <t>CASPAR SOUTH SERVICE COMPANY</t>
  </si>
  <si>
    <t>COVELO C.S.D.</t>
  </si>
  <si>
    <t>COVELO MOBILE HOME PARK</t>
  </si>
  <si>
    <t>ELK COUNTY WATER DISTRICT</t>
  </si>
  <si>
    <t>FORT BRAGG MUNICIPAL IMP DISTRCT</t>
  </si>
  <si>
    <t xml:space="preserve">FORT BRAGG, CITY OF </t>
  </si>
  <si>
    <t>HILLS RANCH MUTUAL WATER COMPANY</t>
  </si>
  <si>
    <t>HOLLY RANCH VILLAGE</t>
  </si>
  <si>
    <t>HOPLAND PUBLIC UTILITY DISTRICT</t>
  </si>
  <si>
    <t>IRISH BEACH WATER DISTRICT</t>
  </si>
  <si>
    <t xml:space="preserve">LAKE VIEW MUTUAL WATER CO. </t>
  </si>
  <si>
    <t>LAYTONVILLE COUNTY WATER DISTRICT</t>
  </si>
  <si>
    <t>LITTLE LAKE MOBILE HOME PARK</t>
  </si>
  <si>
    <t>MEADOW ESTATES MUTUAL</t>
  </si>
  <si>
    <t>MENDOCINO CITY C.S.D.</t>
  </si>
  <si>
    <t>MILLVIEW COUNTY WATER DISTRICT</t>
  </si>
  <si>
    <t>NORTH GUALALA WATER COMPANY</t>
  </si>
  <si>
    <t>PINE MOUNTAIN MUTUAL WATER CO.</t>
  </si>
  <si>
    <t>POINT ARENA WATER WORKS</t>
  </si>
  <si>
    <t>POINT CABRILLO HIGHLANDS</t>
  </si>
  <si>
    <t>POINT OF VIEW MUTUAL WATER CO</t>
  </si>
  <si>
    <t>REDWOOD VALLEY COUNTY WATER DISTRICT</t>
  </si>
  <si>
    <t>RIDGEWOOD WATER SYSTEM</t>
  </si>
  <si>
    <t>SEAFAIR ROAD AND WATER COMPANY</t>
  </si>
  <si>
    <t>SHORELANDS ROAD &amp; WATER COMPANY</t>
  </si>
  <si>
    <t>SURFWOOD MUTUAL WATER CORPORATION</t>
  </si>
  <si>
    <t>UKIAH, CITY OF</t>
  </si>
  <si>
    <t>WESTPORT COUNTY WATER DISTRICT</t>
  </si>
  <si>
    <t>WILLITS, CITY OF</t>
  </si>
  <si>
    <t>WILLOW COUNTY WATER DISTRICT</t>
  </si>
  <si>
    <t>WOODSIDE RV PARK &amp; CAMPGROUND</t>
  </si>
  <si>
    <t>Woods, The (Mendocino)</t>
  </si>
  <si>
    <t>Anderson Valley Community Services District</t>
  </si>
  <si>
    <t>Branscomb Mutual Water Company</t>
  </si>
  <si>
    <t>Creekside Cabins &amp; RV Resort</t>
  </si>
  <si>
    <t>Dolphin Isle Marina</t>
  </si>
  <si>
    <t>Point Arena WWTP</t>
  </si>
  <si>
    <t>Ukiah Valley Sanitation District</t>
  </si>
  <si>
    <t>Wildwood Campground</t>
  </si>
  <si>
    <t>Willits City WWTP</t>
  </si>
  <si>
    <t>NEWELL COUNTY WATER DISTRICT</t>
  </si>
  <si>
    <t>CITY OF ETNA</t>
  </si>
  <si>
    <t>COPCO LAKE MWC</t>
  </si>
  <si>
    <t xml:space="preserve">DORRIS, CITY OF </t>
  </si>
  <si>
    <t>GRENADA SANITARY DISTRICT</t>
  </si>
  <si>
    <t>HAPPY CAMP C.S.D.</t>
  </si>
  <si>
    <t>HAPPY CAMP S.D.</t>
  </si>
  <si>
    <t>HORNBROOK C.S.D.</t>
  </si>
  <si>
    <t>JUNIPER CREEK ESTATES</t>
  </si>
  <si>
    <t>LAKE SHASTINA C.S.D</t>
  </si>
  <si>
    <t>MACDOEL WATERWORKS</t>
  </si>
  <si>
    <t>MCCLOUD  C.S.D.</t>
  </si>
  <si>
    <t xml:space="preserve">MONTAGUE, CITY OF </t>
  </si>
  <si>
    <t>OAK VALLEY ACRES P.O.A.</t>
  </si>
  <si>
    <t>SHADOW MOUNTAIN MHP</t>
  </si>
  <si>
    <t>SHASTA VIEW HEIGHTS OWNERS ASSOCIATION</t>
  </si>
  <si>
    <t>SISKIYOU CO. ROLLING HILLS MWC</t>
  </si>
  <si>
    <t>SISKIYOU CO.SERVICE AREA #5/CARRICK
(functionally part of City of Weed's water system)</t>
  </si>
  <si>
    <t>TENNANT C.S.D.</t>
  </si>
  <si>
    <t xml:space="preserve">TULELAKE, CITY OF </t>
  </si>
  <si>
    <t xml:space="preserve">WEED, CITY OF </t>
  </si>
  <si>
    <t xml:space="preserve">YREKA, CITY OF </t>
  </si>
  <si>
    <t>Montair Subdivision Homeowners Association</t>
  </si>
  <si>
    <t>COVE MOBILE VILLA</t>
  </si>
  <si>
    <t>BELMONT TERRACE MUTUAL WATER COMPANY</t>
  </si>
  <si>
    <t>BLUE SPRUCE MOBILE HOME PARK</t>
  </si>
  <si>
    <t>BODEGA WATER COMPANY</t>
  </si>
  <si>
    <t>CALIFORNIA-AMERICAN WATER LARKFIELD (PUC)</t>
  </si>
  <si>
    <t>CAZADERO WATER COMPANY, INC.</t>
  </si>
  <si>
    <t>CITY OF COTATI</t>
  </si>
  <si>
    <t>CITY OF ROHNERT PARK</t>
  </si>
  <si>
    <t xml:space="preserve">CITY OF SANTA ROSA  </t>
  </si>
  <si>
    <t>CLOVERDALE, CITY OF</t>
  </si>
  <si>
    <t>DELORES LANE WATER SYSTEM</t>
  </si>
  <si>
    <t>EL CRYSTAL MOBILE HOME PARK</t>
  </si>
  <si>
    <t>EL PORTAL MOBILE ESTATES</t>
  </si>
  <si>
    <t>GEYSERVILLE SANITATION ZONE</t>
  </si>
  <si>
    <t>California American GEYSERVILLE WATER WORKS (PUC)</t>
  </si>
  <si>
    <t>HEALDSBURG, CITY OF</t>
  </si>
  <si>
    <t>HEIGHTS MUTUAL WATER COMPANY</t>
  </si>
  <si>
    <t>HUCKLEBERRY MUTUAL WATER COMPANY</t>
  </si>
  <si>
    <t>MAGIC MOUNTAIN MUTUAL WATER COMPANY</t>
  </si>
  <si>
    <t>MICHELE MUTUAL WATER COMPANY</t>
  </si>
  <si>
    <t>MOBILE HOME ESTATES</t>
  </si>
  <si>
    <t>MOUNTAIN VIEW MOBILE ESTATES, LLC</t>
  </si>
  <si>
    <t>NORTH STAR MOBILE HOME PARK</t>
  </si>
  <si>
    <t>PINE HILL TERRACE MOBILE HOME PARK</t>
  </si>
  <si>
    <t>PLAZA MOBILE HOME PARK</t>
  </si>
  <si>
    <t>RAINS CREEK WATER DISTRICT</t>
  </si>
  <si>
    <t>REDWOOD HEIGHTS WATER ASSOCIATION</t>
  </si>
  <si>
    <t>RINCON VALLEY MOBILE ESTATES</t>
  </si>
  <si>
    <t>ROSELAND MOBILE HOME PARK</t>
  </si>
  <si>
    <t>RUSSIAN RIVER COUNTY SANITATION DISTRICT</t>
  </si>
  <si>
    <t>RUSSIAN RIVER MUTUAL WATER CO.</t>
  </si>
  <si>
    <t>SANTA ROSA MOBILE ESTATES</t>
  </si>
  <si>
    <t xml:space="preserve">SEBASTOPOL, CITY OF </t>
  </si>
  <si>
    <t>SHAMROCK MOBILE HOME PARK</t>
  </si>
  <si>
    <t>Six Acres Water Company</t>
  </si>
  <si>
    <t>SONOMA COUNTY CSA 41-SALMON CREEK</t>
  </si>
  <si>
    <t>SONOMA COUNTY MUTUAL WATER COMPANY</t>
  </si>
  <si>
    <t>SONOMA COUNTY WATER AGENCY</t>
  </si>
  <si>
    <t>SOUTH CLOVERDALE WATER COMPANY</t>
  </si>
  <si>
    <t>SOUTH PARK COUNTY SANITATION DISTRICT</t>
  </si>
  <si>
    <t>SUNSET PARK COMMUNITY</t>
  </si>
  <si>
    <t>SWEETWATER SPRINGS CWD - GUERNEVILLE</t>
  </si>
  <si>
    <t>SWEETWATER SPRINGS CWD - MONTE RIO</t>
  </si>
  <si>
    <t>VALLEY FORD WATER ASSOCIATION</t>
  </si>
  <si>
    <t>WAYSIDE GARDENS MOBILE HOME PARK</t>
  </si>
  <si>
    <t>WEST WATER COMPANY (PUC)</t>
  </si>
  <si>
    <t>WESTERN MOBILE HOME PARK</t>
  </si>
  <si>
    <t>WILLOWSIDE MUTUAL WATER COMPANY</t>
  </si>
  <si>
    <t>WINDSOR, TOWN OF</t>
  </si>
  <si>
    <t>YULUPA MUTUAL WATER COMPANY</t>
  </si>
  <si>
    <t>Austin Creek Mutual (Springhill)</t>
  </si>
  <si>
    <t>Graton CSD</t>
  </si>
  <si>
    <t>Forestville Water District</t>
  </si>
  <si>
    <t>BUCKTAIL MUTUAL WATER COMPANY</t>
  </si>
  <si>
    <t>COVINGTON MILL MWC-DIVISION B</t>
  </si>
  <si>
    <t>INDIAN CREEK TRAILER PARK</t>
  </si>
  <si>
    <t>LEWISTON Community Services District</t>
  </si>
  <si>
    <t>RUSH CREEK MUTUAL WATER SYSTEM</t>
  </si>
  <si>
    <t>SALYER HEIGHTS W.S., INC</t>
  </si>
  <si>
    <t>SALYER MUTUAL WC (FORMERLY RIVERVIEW AC)</t>
  </si>
  <si>
    <t>SEYMOUR'S MUTUAL WATER SYSTEM</t>
  </si>
  <si>
    <t>TREASURE CREEK WOODS MWC</t>
  </si>
  <si>
    <t>TRINITY CENTER M.W.C. .</t>
  </si>
  <si>
    <t>TRINITY CO. W.W. DIST #1</t>
  </si>
  <si>
    <t>TRINITY KNOLLS MUTUAL WATER COMPANY</t>
  </si>
  <si>
    <t>TRINITY VILLAGE MUTUAL WATER CO.</t>
  </si>
  <si>
    <t>WEAVERVILLE C.S.D.</t>
  </si>
  <si>
    <t>WEAVERVILLE S.D.</t>
  </si>
  <si>
    <t>BURNT RANCH ESTATES Mutual Water Co.</t>
  </si>
  <si>
    <t>Pine Cove RV Park</t>
  </si>
  <si>
    <t>Address</t>
  </si>
  <si>
    <t>377 J STREET CRESCENT CITY, CA 95531</t>
  </si>
  <si>
    <t>P.O. BOX 453 CRESCENT CITY, CA 95531</t>
  </si>
  <si>
    <t>981 H STREET, SUITE 101, CRESCENT CITY, CA 95531</t>
  </si>
  <si>
    <t>P.O. BOX 86 GASQUET, CA 95543</t>
  </si>
  <si>
    <t>159 CLUB DRIVE CRESCENT CITY, CA 95531</t>
  </si>
  <si>
    <t>25 Del Ponte Drive, Klamath, CA 95548</t>
  </si>
  <si>
    <t>1600 TOLOWA ROAD CRESCENT CITY, CA 95531</t>
  </si>
  <si>
    <t>P. O. BOX 430 KLAMATH, CA 95548</t>
  </si>
  <si>
    <t>2839 F STREET EUREKA, CA 95501</t>
  </si>
  <si>
    <t>2100 NORTHCREST DRIVE CRESCENT CITY, CA 95531</t>
  </si>
  <si>
    <t>P.O. BOX 650 KLAMATH, CA 95548</t>
  </si>
  <si>
    <t>241 FIRST ST. SMITH RIVER, CA 95567</t>
  </si>
  <si>
    <t>P.O. Box 1902
CRESCENT CITY,CA 95531
2051 NORTHCREST DR. SPACE 35 CRESCENT CITY, CA 95531</t>
  </si>
  <si>
    <t xml:space="preserve"> 370 Sarina Road, Smith River</t>
  </si>
  <si>
    <t>P.O. Box 847 TRINIDAD, CA 95570</t>
  </si>
  <si>
    <t>P.O. BOX 654 EUREKA, CA 95501</t>
  </si>
  <si>
    <t>P.O. BOX 458 BLUE LAKE, CA 95525</t>
  </si>
  <si>
    <t>  P.O. Box 670   REDWAY, CA 95560</t>
  </si>
  <si>
    <t>City of Arcata   736 F Street   ARCATA, CA 95521</t>
  </si>
  <si>
    <t>City of Fortuna   P.O. Box 5 FORTUNA, CA 95540</t>
  </si>
  <si>
    <t>3575 W Street, EUREKA, CA 95501</t>
  </si>
  <si>
    <t>DRAWER 5172 CHICO, CA 95927</t>
  </si>
  <si>
    <t>PO Box 2715, McKinleyville, CA 95519
P.O. BOX 95 EUREKA, CA 95502</t>
  </si>
  <si>
    <t>P.O. BOX 211 GARBERVILLE, CA 95542</t>
  </si>
  <si>
    <t>Humboldt CSD   P.O. Box 158 CUTTEN, CA 95534</t>
  </si>
  <si>
    <t>City of Arcata   736 F Street  ARCATA, CA 95521</t>
  </si>
  <si>
    <t>P.O. BOX 236 LOLETA, CA 95551</t>
  </si>
  <si>
    <t>1901 PARK ST. #3 ARCATA, CA 95521</t>
  </si>
  <si>
    <t>P.O. BOX 2037 MCKINLEYVILLE, CA 95519</t>
  </si>
  <si>
    <t>P O BOX 864 FORTUNA, CA 95540</t>
  </si>
  <si>
    <t>P.O. BOX 160 MIRANDA, CA 95553</t>
  </si>
  <si>
    <t>P.O. Box 854 TRINIDAD, CA 95570</t>
  </si>
  <si>
    <t>P.O. BOX 74 MYERS FLAT, CA 95554</t>
  </si>
  <si>
    <t>P.O. BOX 224 ORICK, CA 95555</t>
  </si>
  <si>
    <t>P.O. Box 303 ORLEANS, CA 95556</t>
  </si>
  <si>
    <t>P O BOX 54 ORLEANS, CA 95556</t>
  </si>
  <si>
    <t>P.O. Box 309 FORTUNA, CA 95540</t>
  </si>
  <si>
    <t>111 PALOMINO WAY GARBERVILLE, CA 95542</t>
  </si>
  <si>
    <t>P.O. BOX 231 PHILLIPSVILLE, CA 95559</t>
  </si>
  <si>
    <t>P.O. BOX 282 REDCREST, CA 95569</t>
  </si>
  <si>
    <t>P.O. BOX 40 REDWAY, CA 95560</t>
  </si>
  <si>
    <t>675 WILDWOOD AVE. RIO DELL, CA 95562</t>
  </si>
  <si>
    <t>  790 Centerville Rd   FERNDALE, CA 95536</t>
  </si>
  <si>
    <t xml:space="preserve">
P.O. Box 561 (161 Westgate Drive) TRINIDAD, CA 95570</t>
  </si>
  <si>
    <t>P.O.BOX 1084 TRINIDAD, CA 95570</t>
  </si>
  <si>
    <t>4009 GRIZZLY BLUFF RD. FERNDALE, CA 95536</t>
  </si>
  <si>
    <t>P.O. BOX 218 WEOTT, CA 95571</t>
  </si>
  <si>
    <t>PO BOX 2015 (446 6th Avenue #B) TRINIDAD, CA 95570</t>
  </si>
  <si>
    <t>P O BOX 8 WILLOW CREEK, CA 95573</t>
  </si>
  <si>
    <t>9126 Shelter Cove Drive, Shelter Cove, CA</t>
  </si>
  <si>
    <t>45630 Highway 36
BRIDGEVILLE,CA 95526</t>
  </si>
  <si>
    <t>po Box 245, Scotia, CA 95565</t>
  </si>
  <si>
    <t>3800 Chinquapin Drive WILLITS, CA 95490</t>
  </si>
  <si>
    <t>151 Laws Avenue UKIAH, CA 95482</t>
  </si>
  <si>
    <t>76270 Grange Street (P.O. Box 65) COVELO, CA 95428</t>
  </si>
  <si>
    <t>416 N. FRANKLIN ST., FORT BRAGG, CA 95437</t>
  </si>
  <si>
    <t>416 N. FRANKLIN STREET FORT BRAGG, CA 95437</t>
  </si>
  <si>
    <t>P.O. BOX 411 ALBION, CA 95410</t>
  </si>
  <si>
    <t>32400 Creekside Lane, Fort Bragg, CA 95437</t>
  </si>
  <si>
    <t>151 LAWS AVENUE UKIAH, CA 95482</t>
  </si>
  <si>
    <t>P.O. BOX 32 LAYTONVILLE, CA 95454</t>
  </si>
  <si>
    <t>1500 BAECHTEL ROAD WILLITS, CA 95490</t>
  </si>
  <si>
    <t>P.O. Box 1030 (10500 Kelly Street) MENDOCINO, CA 95460</t>
  </si>
  <si>
    <t>151 LAWS AVENUE, SUITE D, UKIAH, CA 95482</t>
  </si>
  <si>
    <t>3081 NORTH STATE STREET UKIAH, CA 95482</t>
  </si>
  <si>
    <t>38958 Cypress Way   P.O. Box 1000 GUALALA, CA 95445</t>
  </si>
  <si>
    <t>4551 Ridgewood Road WILLLITS, CA 95490</t>
  </si>
  <si>
    <t>PO Box 20575, Oakland, CA 94620</t>
  </si>
  <si>
    <t>P.O. BOX 841 MENDOCINO, CA 95460</t>
  </si>
  <si>
    <t>P.O. BOX 399 REDWOOD VALLEY, CA 95470</t>
  </si>
  <si>
    <t>16200 N HWY 101
WILLITS,CA 95490</t>
  </si>
  <si>
    <t>45341 Mar Vista Drive MENDOCINO, CA 95460</t>
  </si>
  <si>
    <t>P.O. BOX 722 MENDOCINO, CA 95460</t>
  </si>
  <si>
    <t>300 Seminary Avenue UKIAH, CA 95482</t>
  </si>
  <si>
    <t>111 EAST COMMERCIAL WILLITS, CA 95490</t>
  </si>
  <si>
    <t>17900 N. HWY 1, FORT BRAGG, CA 95437</t>
  </si>
  <si>
    <t>PO Box 279, Lakeport, CA 95453</t>
  </si>
  <si>
    <t>32399 Basin St.
FORT BRAGG,CA 95437</t>
  </si>
  <si>
    <t>Iverson Road, Point Arena, CA 95468</t>
  </si>
  <si>
    <t>151 Laws Avenue,
Ukiah CA, 95482</t>
  </si>
  <si>
    <t>29700 Highway 20
FORT BRAGG,CA 95437</t>
  </si>
  <si>
    <t>300 North Lenore Street, Willits, CA 95490</t>
  </si>
  <si>
    <t>405 5TH ST. TULELAKE, CA 96134</t>
  </si>
  <si>
    <t>P.O. Box 1524/820 McKeen Rd. CALLAHAN, CA 96014</t>
  </si>
  <si>
    <t>P.O. Box 460 ETNA, CA 96027</t>
  </si>
  <si>
    <t>16238 VALERIE RD. MONTAGUE, CA 96064</t>
  </si>
  <si>
    <t>P. O. BOX 768 (307 S. Main Street) DORRIS, CA 96023</t>
  </si>
  <si>
    <t>P.O. BOX 40, FORT JONES, CA 96032</t>
  </si>
  <si>
    <t>P.O. Box 415 GRENADA, CA 96038</t>
  </si>
  <si>
    <t>P.O. BOX 1129 HAPPY CAMP, CA 96039</t>
  </si>
  <si>
    <t>P O Box 379 HAPPY CAMP, CA 96039</t>
  </si>
  <si>
    <t>P.O. Box 29 HORNBROOK, CA 96044</t>
  </si>
  <si>
    <t>P.O. Box 1108 FORT JONES, CA 96032</t>
  </si>
  <si>
    <t>16320 EVERHART DRIVE WEED, CA 96094</t>
  </si>
  <si>
    <t>630 NORTH FIFTH STREET KLAMATH FALLS, CA 97601</t>
  </si>
  <si>
    <t>P.O. Box 640, McCloud CA 96257/ 220 W Minnesota Street</t>
  </si>
  <si>
    <t>P.O. BOX 428 MONTAGUE, CA 96064</t>
  </si>
  <si>
    <t>P O BOX 86 YREKA, CA 96097</t>
  </si>
  <si>
    <t>P.O. BOX 11158 SANTA ROSA, CA 95406</t>
  </si>
  <si>
    <t>P.O. BOX 732 YREKA, CA 96097</t>
  </si>
  <si>
    <t>501 ARROYO DR. YREKA, CA 96097</t>
  </si>
  <si>
    <t>P. O. BOX 470, Weed, CA 96094</t>
  </si>
  <si>
    <t>13515 TENNANT ROAD MACDOEL, CA 96058</t>
  </si>
  <si>
    <t>591 Main Street, TULELAKE, CA 96134</t>
  </si>
  <si>
    <t>P.O. BOX 470 WEED, CA 96094</t>
  </si>
  <si>
    <t>856 N. MAIN STREET YREKA, CA 96097</t>
  </si>
  <si>
    <t>Highway 3 &amp; Montague Road, Montague, CA 96064</t>
  </si>
  <si>
    <t>6431 Old Hwy 99 S, Yreka, CA 96097</t>
  </si>
  <si>
    <t>1720 NORTH FIRST STREET SAN JOSE, CA 95112</t>
  </si>
  <si>
    <t>881 Dorthel Street SEBASTOPOL, CA 95472</t>
  </si>
  <si>
    <t>7420 Greenhaven Drive - Suite 125 SACRAMENTO, CA 95831</t>
  </si>
  <si>
    <t>P.O. Box 87 BODEGA, CA 94922</t>
  </si>
  <si>
    <t>P.O. Box 423   6500 Cazadero Highway CAZADERO, CA 95421</t>
  </si>
  <si>
    <t>201 West Sierra Avenue COTATI, CA 94931</t>
  </si>
  <si>
    <t>600 Enterprise Drive ROHNERT PARK, CA 94928</t>
  </si>
  <si>
    <t>69 STONY CIRCLE SANTA ROSA, CA 95401</t>
  </si>
  <si>
    <t>124 North Cloverdale Boulevard CLOVERDALE, CA 95425</t>
  </si>
  <si>
    <t>1746 Olivet Road SANTA ROSA, CA 95401</t>
  </si>
  <si>
    <t>3280 Santa Rosa Ave, Santa Rosa, CA 95407</t>
  </si>
  <si>
    <t>871 38TH AVENUE SANTA CRUZ, CA 95062</t>
  </si>
  <si>
    <t>155 HAMILTON LANE, GEYSERVILLE, CA (Mailing:) 404 Aviation Blvd., Santa Rosa, CA 95403</t>
  </si>
  <si>
    <t>P.O. Box 65 GEYSERVILLE, CA 95441</t>
  </si>
  <si>
    <t>401 GROVE STREET HEALDSBURG, CA 95448</t>
  </si>
  <si>
    <t>PO. BOX 58 FULTON, CA 95439</t>
  </si>
  <si>
    <t>5514 Doyle Street    EMERYVILLE, CA 94608</t>
  </si>
  <si>
    <t>P.O. Box 566 MONTE RIO, CA 95462</t>
  </si>
  <si>
    <t>5761 Old Redwood Highway North SANTA ROSA, CA 95403</t>
  </si>
  <si>
    <t>3200 Santa Rosa Avenue SANTA ROSA, CA 95407</t>
  </si>
  <si>
    <t>3195 Gravenstein Hwy North SEBASTOPOL, CA 95472</t>
  </si>
  <si>
    <t>P.O. BOX 956 FORESTVILLE, CA 95436</t>
  </si>
  <si>
    <t>190 S. ORCHARD AVE., STE B220, VACAVILLE, CA 95688</t>
  </si>
  <si>
    <t>P.O. Box 7 NOVATO, CA 94948</t>
  </si>
  <si>
    <t>1355 Sebastopol Road SANTA ROSA, CA 95407</t>
  </si>
  <si>
    <t>(LOCATION: 18400 NEELEY RD., VACATION BEACH, CA (MAILING:) 404 AVIATION BLVD., SANTA ROSA, CA 95403</t>
  </si>
  <si>
    <t>P.O. box 1580 HEALDSBURG, CA 95448</t>
  </si>
  <si>
    <t>P.O. Box 176 Sebastopol, Ca 95473</t>
  </si>
  <si>
    <t>714 JOHNSON STREET SEBASTOPOL, CA 95472</t>
  </si>
  <si>
    <t>6418 North Old Redwood Highway SANTA ROSA, CA 95403</t>
  </si>
  <si>
    <t>87 Lile Lane CLOVERDALE, CA 95425</t>
  </si>
  <si>
    <t>2300 County Center Drive - Suite B100 SANTA ROSA, CA 95403</t>
  </si>
  <si>
    <t>439 sage court
BENICIA,CA 95410
2280 Cazadero Highway CAZADERO, CA 95421</t>
  </si>
  <si>
    <t>P.O. Box 1111 CLOVERDALE, CA 95425</t>
  </si>
  <si>
    <t>(MAILING:) 404 AVIATION BLVD., SANTA ROSA, CA 95403</t>
  </si>
  <si>
    <t>2963 Santa Rosa Avenue, #D-4 SANTA ROSA, CA 95407</t>
  </si>
  <si>
    <t>P.O. Box 48 GUERNEVILLE, CA 95446</t>
  </si>
  <si>
    <t>2389 SANTA ROSA AVENUE SANTA ROSA, CA 95407</t>
  </si>
  <si>
    <t>335 ELSE WAY CLOVERDALE, CA 95425</t>
  </si>
  <si>
    <t>P.O. BOX 100 WINDSOR, CA 95492</t>
  </si>
  <si>
    <t xml:space="preserve">
P.O. Box 2513 SANTA ROSA, CA 95405</t>
  </si>
  <si>
    <t>9090 Gilroy Avenue, Guerneville, CA 95446</t>
  </si>
  <si>
    <t>P.O. BOX 86
CAZADERO,CA 95421</t>
  </si>
  <si>
    <t>P.O. BOX 243 LEWISTON, CA 96052</t>
  </si>
  <si>
    <t>P.O. BOX 144 TRINITY CENTER, CA 96091</t>
  </si>
  <si>
    <t>P.O. BOX 8 DOUGLAS CITY, CA 96024</t>
  </si>
  <si>
    <t>P.O. BOX 101 LEWISTON, CA 96052</t>
  </si>
  <si>
    <t>P.O. BOX 156 SALYER, CA 95563</t>
  </si>
  <si>
    <t>P.O.Box 484 SALYER, CA 99563</t>
  </si>
  <si>
    <t>HCR2 Box 4793 TRINITY CENTER, CA 96091</t>
  </si>
  <si>
    <t>HC 2 BOX 3970 TRINITY CENTER, CA 96091</t>
  </si>
  <si>
    <t>P.O. BOX 185 TRINITY CENTER, CA 96091</t>
  </si>
  <si>
    <t>P.O. BOX 217 HAYFORK, CA 96041</t>
  </si>
  <si>
    <t>P.O. BOX 106 SALYER, CA 95563</t>
  </si>
  <si>
    <t>PO Box 1510 (716 Main St.) WEAVERVILLE, CA 96093</t>
  </si>
  <si>
    <t>P.O. Box 1269 (242 Trinity Lake Boulevard) WEAVERVILLE, CA 96094</t>
  </si>
  <si>
    <t>PO Box 102 Burnt Ranch, CA 95527</t>
  </si>
  <si>
    <t>9435 TRINITY DAM BLVD. #5
LEWISTON,CA 96052</t>
  </si>
  <si>
    <t>System has identified itself as in need of financial assistance (y/n)</t>
  </si>
  <si>
    <t>System has a current Emergency Response Plan (y/n)</t>
  </si>
  <si>
    <t>Tribal Community (y/n)</t>
  </si>
  <si>
    <t>Anything (other than AS) unusual or problematic about water source?</t>
  </si>
  <si>
    <t>Water Quality - raw</t>
  </si>
  <si>
    <t>Drinking water supply reliability</t>
  </si>
  <si>
    <t>Fire suppression supply reliability</t>
  </si>
  <si>
    <t>Water pressure issues</t>
  </si>
  <si>
    <t>Outdated treatment system</t>
  </si>
  <si>
    <t>Aging treatment system</t>
  </si>
  <si>
    <t>Sufficient quality and quantity of staff</t>
  </si>
  <si>
    <t>System too small; population increasing</t>
  </si>
  <si>
    <t>System too large; population decreasing</t>
  </si>
  <si>
    <t>Financial stability for operating system and maintaining reserve</t>
  </si>
  <si>
    <t>Operation and maintenance – need for trained personnel</t>
  </si>
  <si>
    <t>Meeting current regulations</t>
  </si>
  <si>
    <t>Agency Characteristics</t>
  </si>
  <si>
    <t>System infrastructure - operations</t>
  </si>
  <si>
    <t>System infrastructure - maintenance and repair</t>
  </si>
  <si>
    <t>Equipment calibration</t>
  </si>
  <si>
    <t>Administration</t>
  </si>
  <si>
    <t>Capital Improvement Planning</t>
  </si>
  <si>
    <t>Rate Structures</t>
  </si>
  <si>
    <t>Funding Opportunities</t>
  </si>
  <si>
    <t>GWP</t>
  </si>
  <si>
    <t>GW</t>
  </si>
  <si>
    <t>SW</t>
  </si>
  <si>
    <t>GU</t>
  </si>
  <si>
    <t>CC Smith River Purchased Water - treated XCLD</t>
  </si>
  <si>
    <t>Well</t>
  </si>
  <si>
    <t xml:space="preserve">Well </t>
  </si>
  <si>
    <t>Wells (2)</t>
  </si>
  <si>
    <t>Wells (3)</t>
  </si>
  <si>
    <t>wells (2)</t>
  </si>
  <si>
    <t>well</t>
  </si>
  <si>
    <t>Well (3)</t>
  </si>
  <si>
    <t>Wells (4)</t>
  </si>
  <si>
    <t>IN - Eel River - untreated</t>
  </si>
  <si>
    <t>IN- East Branch, South Fork Eel</t>
  </si>
  <si>
    <t>Wells (5)</t>
  </si>
  <si>
    <t>Springs - raw (2), well</t>
  </si>
  <si>
    <t>CC Humboldt Bay MWD purchased</t>
  </si>
  <si>
    <t>Instream - Eel River, Well</t>
  </si>
  <si>
    <t>CC - Humboldt Bay MSD - Purchased, wells (2)</t>
  </si>
  <si>
    <t>HB MWD purchased</t>
  </si>
  <si>
    <t>Well (2)</t>
  </si>
  <si>
    <t>CC - Humboldt Bay MWD Purchased</t>
  </si>
  <si>
    <t>IN- Pearch Creek - raw</t>
  </si>
  <si>
    <t>IN - Crawford Creek -raw</t>
  </si>
  <si>
    <t>IN - Eel River infiltration gallery - raw</t>
  </si>
  <si>
    <t>Spring - raw, Well</t>
  </si>
  <si>
    <t>IN - Chadd Creek - raw</t>
  </si>
  <si>
    <t>IN - Eel River Infiltration Gallery - raw</t>
  </si>
  <si>
    <t>Eel River - raw</t>
  </si>
  <si>
    <t>IN - Parvin Creek - raw, Savage Creek - raw</t>
  </si>
  <si>
    <t>In - Luffenholtz Creek raw water diversion</t>
  </si>
  <si>
    <t>IN - A Line, Mill Creek raw, B Line - Unnarmed Creek raw</t>
  </si>
  <si>
    <t>IN - South Branch of Two Creek, raw, Tributary collector - raw, well, raw</t>
  </si>
  <si>
    <t>Instream - Telegraph Creek - raw, SP - springs - raw, wells (17)</t>
  </si>
  <si>
    <t>IN - Eel River, raw</t>
  </si>
  <si>
    <t>Instream</t>
  </si>
  <si>
    <t>IN - Newman Gulch Intake, Noyo River Pump Station, Simpson Creek Intake</t>
  </si>
  <si>
    <t>Instream Irish Gulch Lower Intake, Upper intake, wells (2)</t>
  </si>
  <si>
    <t>Russian River Intake, Instream, Wells (3), Wells, Surface influenced (16)</t>
  </si>
  <si>
    <t>Instream - Big Gulch, Instream - Robinson Gulch, Wells (2 + 3 pending)</t>
  </si>
  <si>
    <t>IN - Chinquapin Lake intake - raw</t>
  </si>
  <si>
    <t xml:space="preserve">Well  </t>
  </si>
  <si>
    <t>In- Pump station caisson/ WTP Raw</t>
  </si>
  <si>
    <t>Springs (3), well</t>
  </si>
  <si>
    <t>Wells (7)</t>
  </si>
  <si>
    <t>IN, Jack Peter's Creek</t>
  </si>
  <si>
    <t>Ranney Collector IN, wells (3)</t>
  </si>
  <si>
    <t>IN - Wages Creek, Well</t>
  </si>
  <si>
    <t>IN - Morris Reservoir</t>
  </si>
  <si>
    <t>IN - GP Spring - Surface water</t>
  </si>
  <si>
    <t>SP - spring, raw, and well</t>
  </si>
  <si>
    <t>Instream - Elk Creek</t>
  </si>
  <si>
    <t>Instream plus wells (3)</t>
  </si>
  <si>
    <t>Springs (3), Intake Squaw Springs, Lower Elk Springs, Upper Elk Springs</t>
  </si>
  <si>
    <t>Lake Shastina - raw, Little Shasta River - raw</t>
  </si>
  <si>
    <t>Springs, Beaughan, wells (3)</t>
  </si>
  <si>
    <t>IN - Fall Creek Intake Dam A, Well, raw, standby</t>
  </si>
  <si>
    <t>Water Purchases from SCWA; Wells ((5)</t>
  </si>
  <si>
    <t>Purchased - SCWA - treated CC, wells (3)</t>
  </si>
  <si>
    <t>well (2)</t>
  </si>
  <si>
    <t>CC - Purchased from Sweetwater Springs CWD - Monte Rio; Instream infiltration gallery</t>
  </si>
  <si>
    <t>Spring, Well</t>
  </si>
  <si>
    <t>wells (3)</t>
  </si>
  <si>
    <t>Purchased, Wells (5)</t>
  </si>
  <si>
    <t xml:space="preserve">New downstream intake (2015) - raw
</t>
  </si>
  <si>
    <t>Rush Creek - raw</t>
  </si>
  <si>
    <t>Huckleberry and Shaber Creeks, IN - raw</t>
  </si>
  <si>
    <t>Trinity River infiltration well, IN - raw</t>
  </si>
  <si>
    <t>Springs (3) - raw</t>
  </si>
  <si>
    <t>IN - Swift Creek - raw</t>
  </si>
  <si>
    <t xml:space="preserve">IN - Big Creek diversion - raw and Hayfork - raw </t>
  </si>
  <si>
    <t>IN - Hawkins Creek - raw, IN, Trinity River - raw - standby</t>
  </si>
  <si>
    <t>IN - East Weaver Creek - raw, Trinity River - raw, West Weaver Creek - raw</t>
  </si>
  <si>
    <t>IN - McDonald Creek - raw</t>
  </si>
  <si>
    <t>Del Norte</t>
  </si>
  <si>
    <t>Humboldt</t>
  </si>
  <si>
    <t>Mendocino</t>
  </si>
  <si>
    <t>Modoc</t>
  </si>
  <si>
    <t>Siskiyou</t>
  </si>
  <si>
    <r>
      <t>P.O. BOX 1848</t>
    </r>
    <r>
      <rPr>
        <strike/>
        <sz val="10"/>
        <rFont val="Calibri"/>
        <family val="2"/>
        <scheme val="minor"/>
      </rPr>
      <t>0</t>
    </r>
    <r>
      <rPr>
        <sz val="10"/>
        <rFont val="Calibri"/>
        <family val="2"/>
        <scheme val="minor"/>
      </rPr>
      <t xml:space="preserve"> WEAVERVILLE, CA 96093</t>
    </r>
  </si>
  <si>
    <r>
      <t xml:space="preserve">P.O. BOX 222
TRINITY CENTER,CA 96091
</t>
    </r>
    <r>
      <rPr>
        <strike/>
        <sz val="10"/>
        <rFont val="Calibri"/>
        <family val="2"/>
        <scheme val="minor"/>
      </rPr>
      <t>P.O. BOX 265 TRINITY CENTER, CA 96091</t>
    </r>
  </si>
  <si>
    <t>North Coast, Region 1</t>
  </si>
  <si>
    <t>CSD</t>
  </si>
  <si>
    <t>CRIVELLI'S WATER SYSTEM</t>
  </si>
  <si>
    <t>Other</t>
  </si>
  <si>
    <t>KLAMATH CAMPER CORRAL</t>
  </si>
  <si>
    <t>CHINOOK WATER SYSTEM</t>
  </si>
  <si>
    <t>KLAMATH RIVER RV PARK</t>
  </si>
  <si>
    <t>KAMP KLAMATH CORP.</t>
  </si>
  <si>
    <t>Type</t>
  </si>
  <si>
    <t>GOLDEN BEAR RV PARK</t>
  </si>
  <si>
    <t>City</t>
  </si>
  <si>
    <t>County Dist</t>
  </si>
  <si>
    <t>Mutual</t>
  </si>
  <si>
    <t>AZALEA GLEN</t>
  </si>
  <si>
    <t>EMERALD FOREST</t>
  </si>
  <si>
    <t>SOUNDS OF THE SEAS W. S.</t>
  </si>
  <si>
    <t>SYLVAN HARBOR TRAILER PARK</t>
  </si>
  <si>
    <t>Trinidad Extended Stay</t>
  </si>
  <si>
    <t>Municipal Water Dist</t>
  </si>
  <si>
    <t>HYDESVILLE CO. W.D.</t>
  </si>
  <si>
    <t>Water Dist</t>
  </si>
  <si>
    <t>ANCIENT REDWOODS R.V. PARK PWS #120 6011</t>
  </si>
  <si>
    <t>TRIUMPH LIFE CAMP (TLC) YOUTH SUMMER CAMP</t>
  </si>
  <si>
    <t>Sanitary Dist</t>
  </si>
  <si>
    <t>Public Utility</t>
  </si>
  <si>
    <t>Resort Imp Dist</t>
  </si>
  <si>
    <t>ARMSTRONG VALLEY-CAL WATER SERVICE (PUC)</t>
  </si>
  <si>
    <t>HAWKINS WATER CO-CAL WATER SERVICE (PUC)</t>
  </si>
  <si>
    <t>NOEL HEIGHTS-CAL WATER SERVICE (PUC)</t>
  </si>
  <si>
    <t>RANCHO DEL PARADISO-CAL WATER SVC (PUC)</t>
  </si>
  <si>
    <t>AIRPORT/LARKFIELD/WIKIUP SANITATION ZONE (ALWSZ)</t>
  </si>
  <si>
    <t>Sonoma County</t>
  </si>
  <si>
    <t>ALEXANDER VALLEY ACRES WATER COMPANY</t>
  </si>
  <si>
    <t>ATHENA TERRACE MUTUAL WATER COMPANY</t>
  </si>
  <si>
    <t>AUSTIN ACRES MUTUAL WATER COMPANY</t>
  </si>
  <si>
    <t>BAR 717 RANCH, INC. (SUMMER CAMP)</t>
  </si>
  <si>
    <t>BENNETT RIDGE MUTUAL WATER COMPANY</t>
  </si>
  <si>
    <t>PUD</t>
  </si>
  <si>
    <t>BODEGA BAY PUBLIC UTILITY DISTRICT</t>
  </si>
  <si>
    <t>BRAND WATER COMPANY</t>
  </si>
  <si>
    <t>BRANGER MUTUAL WATER COMPANY, INC.</t>
  </si>
  <si>
    <t>BROOKWOOD MOBILE HOME PARK</t>
  </si>
  <si>
    <t>BUCHER WATER COMPANY</t>
  </si>
  <si>
    <t>BUD FINE MWC</t>
  </si>
  <si>
    <t>CAMP LIAHONA REDWOODS (YOUTH SUMMER CAMP)</t>
  </si>
  <si>
    <t>CAMP MEEKER WATER SYSTEM</t>
  </si>
  <si>
    <t>CAMP ROYANEH</t>
  </si>
  <si>
    <t>CANON MANOR WATER SYSTEM</t>
  </si>
  <si>
    <t>CLEAR CREEK WATER COMPANY</t>
  </si>
  <si>
    <t>COLONIAL PARK</t>
  </si>
  <si>
    <t>MONTAGUE WATER CONSERVATION DISTRICT</t>
  </si>
  <si>
    <t>Water Conservation Dist</t>
  </si>
  <si>
    <t>DOWNTOWN GRATON MUTUAL WATER SYSTEM</t>
  </si>
  <si>
    <t>EAST AUSTIN CREEK MUTUAL WATER COMPANY</t>
  </si>
  <si>
    <t>END-O-VALLEY MUTUAL WATER COMPANY</t>
  </si>
  <si>
    <t>FARMER WATER SYSTEM</t>
  </si>
  <si>
    <t>FIRCREST MUTUAL WATER COMPANY</t>
  </si>
  <si>
    <t>Municipal Imp Dist</t>
  </si>
  <si>
    <t>GILL CREEK MUTUAL WATER COMPANY</t>
  </si>
  <si>
    <t>GRATON MUTUAL (GREEN VALLEY HOA)</t>
  </si>
  <si>
    <t>GREEN ACRES TRAILER PARK</t>
  </si>
  <si>
    <t>HAPPY ACRES MUTUAL BENEFIT WATER SYSTEM</t>
  </si>
  <si>
    <t>HERITAGE HOUSE RESORT AND SURFWOOD MUTUAL WATER CORP.</t>
  </si>
  <si>
    <t>HILTON MUTUAL WATER COMPANY</t>
  </si>
  <si>
    <t>HOLLAND HEIGHTS MUTUAL WATER COMPANY</t>
  </si>
  <si>
    <t>PACIFIC REEFS WATER DISTRICT</t>
  </si>
  <si>
    <t>KELLY MUTUAL WATER COMPANY</t>
  </si>
  <si>
    <t>LEISURE MOBILE HOME PARK</t>
  </si>
  <si>
    <t>LONE PINE MUTUAL WATER COMPANY</t>
  </si>
  <si>
    <t>MADRONA MANOR 140330</t>
  </si>
  <si>
    <t>MADRONE MUTUAL WATER COMPANY</t>
  </si>
  <si>
    <t>MARK WEST ACRES MWC</t>
  </si>
  <si>
    <t>MARK WEST MUTUAL WATER CO.</t>
  </si>
  <si>
    <t>MELITA HEIGHTS MUTUAL WATER COMPANY</t>
  </si>
  <si>
    <t>MENDOCINO COUNTY WATER WORKS DISTRICT NO. II</t>
  </si>
  <si>
    <t>MOUNT WESKE ESTATES MUTUAL WATER COMPANY</t>
  </si>
  <si>
    <t>NEVES FAMILY TRUST WATER SYSTEM</t>
  </si>
  <si>
    <t>NOYO HARBOR DISTRICT</t>
  </si>
  <si>
    <t>Harbor Dist</t>
  </si>
  <si>
    <t>OCCIDENTAL COMMUNITY SERVICES DISTRICT</t>
  </si>
  <si>
    <t>OCCIDENTAL COUNTY SANITATION DISTRICT</t>
  </si>
  <si>
    <t>PALOMINO LAKES MUTUAL WATER CO.</t>
  </si>
  <si>
    <t>PARK ROYAL MUTUAL WATER</t>
  </si>
  <si>
    <t>Point Arena Lighthouse Keepers</t>
  </si>
  <si>
    <t>SERENO DEL MAR WATER CO.</t>
  </si>
  <si>
    <t>RANDAL'S RANCHETTE MUTUAL WATER CO.</t>
  </si>
  <si>
    <t>RESORT IMPRVMT. DIST. #1</t>
  </si>
  <si>
    <t>RIEBLI MUTUAL WATER COMPANY</t>
  </si>
  <si>
    <t>ROGINA WATER COMPANY INC.</t>
  </si>
  <si>
    <t>ROLLING OAKS ROAD ASSOCIATION</t>
  </si>
  <si>
    <t>RUTH LAKE MARINA AND RECREATION AREA</t>
  </si>
  <si>
    <t>SAWYERS BAR COUNTY WATER DISTRICT</t>
  </si>
  <si>
    <t>SEA RANCH SANITATION ZONE</t>
  </si>
  <si>
    <t>SEA RANCH WATER COMPANY,THE (PUC)</t>
  </si>
  <si>
    <t>SEQUOIA WATER COMPANY</t>
  </si>
  <si>
    <t>SHASTINA MOBILE ESTATES</t>
  </si>
  <si>
    <t>SONOMA COUNTY CSA 41-FITCH MOUNTAIN</t>
  </si>
  <si>
    <t>SONOMA COUNTY CSA 41-FREESTONE</t>
  </si>
  <si>
    <t>SONOMA COUNTY CSA 41-JENNER</t>
  </si>
  <si>
    <t>SONOMA MOUNTAIN COUNTY WATER DISTRICT</t>
  </si>
  <si>
    <t>SONOMA WEST HOLDINGS NORTH PLANT</t>
  </si>
  <si>
    <t>STEWARTS POINT WATER SYSTEM</t>
  </si>
  <si>
    <t>STONEGATE MOBILE HOME PARK</t>
  </si>
  <si>
    <t>SUMMIT VIEW RANCH MUTUAL WATER CO.</t>
  </si>
  <si>
    <t>SUNRISE MOUNTAIN MUTUAL WATER COMPANY</t>
  </si>
  <si>
    <t>TERRACE VIEW WATER SYSTEM</t>
  </si>
  <si>
    <t>TIMBER COVE COUNTY WATER DISTRICT</t>
  </si>
  <si>
    <t>TWIN HILLS MUTUAL WATER COMPANY</t>
  </si>
  <si>
    <t>Upper Russian River Water Agency</t>
  </si>
  <si>
    <t>VINEHILL VISTA MUTUAL WATER COMPANY</t>
  </si>
  <si>
    <t>WENDELL WATER COMPANY (PUC)</t>
  </si>
  <si>
    <t>WILDWOOD RETREAT (WILDWOOD CONSERVATION FOUNDATION)</t>
  </si>
  <si>
    <t>WILSHIRE HEIGHTS MUTUAL WATER COMPANY</t>
  </si>
  <si>
    <t>wikiup</t>
  </si>
  <si>
    <t>Notes</t>
  </si>
  <si>
    <t>Airport, Larkfield Wikiup area of Santa Rosa</t>
  </si>
  <si>
    <t>y</t>
  </si>
  <si>
    <t>n</t>
  </si>
  <si>
    <t>Larkfield, Wikiup</t>
  </si>
  <si>
    <t>N</t>
  </si>
  <si>
    <t>The neighborhood of Larkfield Estates, which was heavily impacted by the October 2017 Sonoma Complex Fires, lies within the boundary of the Airport/Larkfield/Wikiup Sanitation Zone (ALWSZ) and is therefore eligible to connect to sewer service. As the neighborhood rebuilds, property owners may be interested in pursuing sewer connection for their properties. In order to connect homes in Larkfield Estates to the ALWSZ, a sewer collection system needs to be designed and built, and property owners would need to pay the ALWSZ connection fee.
After being approached by property owners in Larkfield Estates, Sonoma Water has developed a program to extend sewer service to the neighborhood for voluntary connection as well as a financing program for property owners interested in connecting to sewer. Participation in the sewer project is entirely voluntary.
Signup Deadline Extended - On Febrary 5, 2019, the Board of Directors of Sonoma Water approved the Larkfield Estates Sewer project, which will bring sewer service to willing property owners in Larkfield Estates. The deadline to sign up for the project has been extended to September 16, 2019.</t>
  </si>
  <si>
    <t>Albion Village</t>
  </si>
  <si>
    <t>seasonal</t>
  </si>
  <si>
    <t>51-100</t>
  </si>
  <si>
    <t>no</t>
  </si>
  <si>
    <t>Alderpoint</t>
  </si>
  <si>
    <t>Water Treatment Information</t>
  </si>
  <si>
    <t>There is historical evidence of private well contamination in Boonville that is most likely attributable to the proximity of wells and onsite septic systems. The presence of small lots in portions of the community exacerbate the problem. Also, many septic systems are nearing the end of their useful life and in some circumstances there is insufficient space for a standard replacement leach field. When a system fails, the only viable alternatives are in these circumstances very expensive. In 2016, water quality testing of samples drawn from 23 wells in the densest housing areas revealed alarming levels of E Coli and nitrates confirming a health issue exists. Funding is currently available under State Proposition 1 to create municipal utility systems. This is a relatively new program and this is an opportunity to take advantage of it. The District is interested in developing utility systems under Proposition 1 programs that provide for planning grants to eligible communities to help make projects affordable.</t>
  </si>
  <si>
    <t>&gt; 23</t>
  </si>
  <si>
    <t>monthly, annual flat rate</t>
  </si>
  <si>
    <t>Big Lagoon</t>
  </si>
  <si>
    <t>monthly/ annual flat rate</t>
  </si>
  <si>
    <t>Big Lagoon Park</t>
  </si>
  <si>
    <t>0-50</t>
  </si>
  <si>
    <t>Township of Hiouchi</t>
  </si>
  <si>
    <t>Increasing block (graduated) rate schedule</t>
  </si>
  <si>
    <t>Briceland</t>
  </si>
  <si>
    <t>Burnt Ranch Estates, 35 households on Pony Express Way, Horseshoe Lane, and Stagecoach Road in Burnt Ranch</t>
  </si>
  <si>
    <t>other - mobile home park</t>
  </si>
  <si>
    <t>1010 BUTTE ST., CRESCENT CITY, CA 95531</t>
  </si>
  <si>
    <t>BUTTE MOBILE HOME PARK</t>
  </si>
  <si>
    <t>Butte Mobile Home Park</t>
  </si>
  <si>
    <t>Well (1)</t>
  </si>
  <si>
    <t>CAL ORE MOBILE ESTATES</t>
  </si>
  <si>
    <t>mobile home park</t>
  </si>
  <si>
    <t>1490 Kellogg Dr, Weed, CA 96094; and (2) Abrams Lake Mobile Estates, 2601 N Old Stage Rd, Mt Shasta, CA 96067</t>
  </si>
  <si>
    <t>Cal Ore Mobile Estates</t>
  </si>
  <si>
    <t>SP (1)</t>
  </si>
  <si>
    <t>Callahan, CA</t>
  </si>
  <si>
    <t>Instream - West Boulder Creek - Raw</t>
  </si>
  <si>
    <t>no response</t>
  </si>
  <si>
    <t>uniform rate schedule</t>
  </si>
  <si>
    <t>Calpella, CA</t>
  </si>
  <si>
    <t>Purchase</t>
  </si>
  <si>
    <t xml:space="preserve">purchase treated water from Millview CWD and Redwood Valley CWD, also has a Well </t>
  </si>
  <si>
    <t>100-150</t>
  </si>
  <si>
    <t>South Caspar, CA</t>
  </si>
  <si>
    <t>Flat rate + variable usage charge</t>
  </si>
  <si>
    <t>Wells (8)</t>
  </si>
  <si>
    <t>shallow wells</t>
  </si>
  <si>
    <t>Water:42 connections
Sewage: 32 connections to community septic system; 10 individual systems</t>
  </si>
  <si>
    <t>Cazadero, CA</t>
  </si>
  <si>
    <t>1 Spring, wells (4)</t>
  </si>
  <si>
    <t>Water board staff thinks the water is corrosive but that is questionable.</t>
  </si>
  <si>
    <t>Arcata Bayside</t>
  </si>
  <si>
    <t>Purchases from HBMWD and Well (1)</t>
  </si>
  <si>
    <t>Iron bacteria cause aesthetic water quality issues when our groundwater well is in operation.  System  performs frequent flushing to alleviate  color  &amp; staining issues.</t>
  </si>
  <si>
    <t>The City of Arcata’s Best Management Practices for Stormwater Management considers
runoff performance standards that result in site planning and design techniques to
reduce storm flows, capture runoff water, and allow percolation or filtering before being
discharged to channels, streams, or lakes. A significant portion of the manual information
on Best Management Practices (BMPs) activities has been obtained from the California
Stormwater Quality Task Force’s Best Management Practice Handbook and modified to
suit the needs of the City of Arcata.</t>
  </si>
  <si>
    <t>Blue Lake, CA</t>
  </si>
  <si>
    <t>Purchases treated from HBMWD</t>
  </si>
  <si>
    <t>monthly/ annual flate rate</t>
  </si>
  <si>
    <t>Cloverdale, CA</t>
  </si>
  <si>
    <t>Wells (7), four of which are under the influence of surface water</t>
  </si>
  <si>
    <t>Monthly/ annual flat rate; Flat rate with "per unit" water usage charge and water conservation rate increases determined by water conservation stage.</t>
  </si>
  <si>
    <t>Dorris, CA</t>
  </si>
  <si>
    <t>Majority of services Resid water-41.75 month/Resid sewer-18.25  Comm1 water-29.04 Sewer 11.62. We have a few like school, clinic and mill that are a higher rate
51-100</t>
  </si>
  <si>
    <t>City has to treat for smell problem; Strong sulfur odor</t>
  </si>
  <si>
    <t>purchase treated from HBMWD</t>
  </si>
  <si>
    <t>Eureka, CA</t>
  </si>
  <si>
    <t>Uniform rate schedule with volume charges</t>
  </si>
  <si>
    <t>Seasonal rate schedule</t>
  </si>
  <si>
    <t>Fort Bragg, CA</t>
  </si>
  <si>
    <t>Fortuna, CA</t>
  </si>
  <si>
    <t>Monthly/ annual flat rate</t>
  </si>
  <si>
    <t>Healdsburg, CA</t>
  </si>
  <si>
    <t>well (14)</t>
  </si>
  <si>
    <t>Rio Dell, CA</t>
  </si>
  <si>
    <t>There is a base charge and a volume charge, monthly.</t>
  </si>
  <si>
    <t>$61.83/month water and $71.39/month sewer</t>
  </si>
  <si>
    <t>Rohnert Park, CA</t>
  </si>
  <si>
    <t>primarily purchases treated water from Wohler Caissons; wells (20)</t>
  </si>
  <si>
    <t>Santa Rosa, CA</t>
  </si>
  <si>
    <t>purchase treated from Wohler Cassion, spring (1), wells (4)</t>
  </si>
  <si>
    <t>Increasing block (graduated) rate schedule; For residential, there is a sewer base (amount of water in winter), Tier 2 is over and above that.  For irrigation, Tier 1 is amount of water needed for landscape considering area and evapotranspiration, 125% of that rate is 2nd tier  Flat rate for industry. Water and sewer combined, see above for how it's split, Colin can provide greater detail on all of this. Might be over $150, definitely not less than $100. Subsidized program for low - income residents using revenue from non-water sales and other income to reduce fixed rate charge and then do water efficiency work to reduce amount of water needed.</t>
  </si>
  <si>
    <t>With water supply wells, there is a taste and odor issue with sulfur and manganese - about 5 - 10% of water use - during April -October when there's high demand. Water from SCWA - no issues primary or secondary. well issues only secondary.</t>
  </si>
  <si>
    <t>Sebastopol, CA</t>
  </si>
  <si>
    <t>Arsenic - Blending and  Sorb 33  granular iron oxide media treatment system</t>
  </si>
  <si>
    <t>PCE contamination</t>
  </si>
  <si>
    <t>Tulelake, CA</t>
  </si>
  <si>
    <t>Ukiah, CA</t>
  </si>
  <si>
    <t>Use based, billed monthlyy</t>
  </si>
  <si>
    <t>Weed, CA</t>
  </si>
  <si>
    <t>Willits, CA</t>
  </si>
  <si>
    <t>Major flood areas include low-lying lands east of Willits.</t>
  </si>
  <si>
    <t>flat rate based on meter size with variable usage rates</t>
  </si>
  <si>
    <t>Yreka, CA</t>
  </si>
  <si>
    <t>0-50; ~$48 for water alone</t>
  </si>
  <si>
    <t>Crescent City, CA</t>
  </si>
  <si>
    <t>Covelo, CA</t>
  </si>
  <si>
    <t>N/A</t>
  </si>
  <si>
    <t>~ 481 (# of households)</t>
  </si>
  <si>
    <t>CMMWC, B.  Hwy and Lake Forest Drive</t>
  </si>
  <si>
    <t>dk</t>
  </si>
  <si>
    <t>Fieldbrook &amp; Glendale</t>
  </si>
  <si>
    <t>Monthly/ annual flat rate; Increasing block (graduated) rate schedule</t>
  </si>
  <si>
    <t>Water $45  Wastewater $76</t>
  </si>
  <si>
    <t>Gasquet, CA</t>
  </si>
  <si>
    <t>Instream - North Fork Smith River</t>
  </si>
  <si>
    <t>about 352 households and one commercial</t>
  </si>
  <si>
    <t>Raw  water  is  pumped  by  the  Gasquet CSD  from  the  Smith  River  to  a  water  treatment  plant located  approximately  500  feet  from  the  river.  Upon  treatment,  the  water  enters  into  a distribution  system  comprised  of  6-inch,  8-inch  and  4-inch  mainlines,  which  has  metered  connections. There are two storage tanks, which total 350,000 gallons of storage.The  Gasquet  CSD’s  existing  water  system,  originally  constructed  in  the  late  1960s,  has  been  modified somewhat over the years. The water system includes the following infrastructure:oTwo 5 horsepower (hp) submersible pumps;  oTwo 3 hp submersible pumps;  o6-inch, 8-inch,and 4-inch water distribution line throughout service area;oTwo storage tanks (150,000 and 200,000 gallons); andoWater Treatment Plant:-Two adsorption clarifiers;  -Four 5,000 gallon contact tanks;  -6,000 gallon “old” adsorption clarifier (serves as a contact tank);-Two 1,200 gallon “wet well” tanks;-Four booster pumps (7.5 hp, 10 hp, 15 hp, and 20 hp); and-Pressure and sand filter.</t>
  </si>
  <si>
    <t>Grenada, CA</t>
  </si>
  <si>
    <t>Hills Ranch Road, Mendocino, CA</t>
  </si>
  <si>
    <t>Excessive storage, some customer complaints about water quality and taste</t>
  </si>
  <si>
    <t>Monthly/ annual flat rate, Increasing block (graduated) rate schedule, tiered for water useage</t>
  </si>
  <si>
    <t>33300 Lassen Road, Fort Bragg, CA</t>
  </si>
  <si>
    <t>part of rent</t>
  </si>
  <si>
    <t>Hopland, CA</t>
  </si>
  <si>
    <t>n - contract with Willow CWD</t>
  </si>
  <si>
    <t>Uniform rate schedule</t>
  </si>
  <si>
    <t>Huckleberry Community in Cazadero, CA</t>
  </si>
  <si>
    <t>greater Humboldt Bay area - including the cities of Eureka, Arcata and Blue Lake, as well as Community Service Districts serving unincorporated areas such as McKinleyville, Cutten, Fairhaven, Fieldbrook and Manila. The population served via these agencies totals about 65,000 people.</t>
  </si>
  <si>
    <t>Drinking water delivered by the district is drawn from wells located in the bed of the Mad River northeast of Arcata. These Ranney Wells, draw water from the sands and gravel of the riverbed at depths of 60 to 90 feet, thereby providing a natural filtration process. In the summer this naturally filtered water is disinfected with chlorine and delivered to the District’s wholesale municipal and retail customers in the Humboldt Bay Area. In the winter the water is further treated at a regional Turbidity Reduction Facility which reduces the occasional turbidity (cloudiness) in the District’s source water. The District’s source water has been classified by the DHS as groundwater. A groundwater classification dictates the regulations that a water system must follow to ensure water quality.</t>
  </si>
  <si>
    <t>Meeting Current Regulations</t>
  </si>
  <si>
    <t>Outside Eureka City limits</t>
  </si>
  <si>
    <t>Water for the Humboldt CSD system is provided by the Humboldt Bay Municipal Water District (HBMWD) and three wells located in the Humboldt Hill area. HBMWD has sufficient water supply to meet the demands of Humboldt CSD and its other municipal customers, and Humboldt CSD has extensive available capacity within District wells.</t>
  </si>
  <si>
    <t>Y</t>
  </si>
  <si>
    <t>Hunter Creek Sub-division, Klamath, CA</t>
  </si>
  <si>
    <t>all residents on own septic</t>
  </si>
  <si>
    <t>$16 per month billed annually</t>
  </si>
  <si>
    <t>59680 Hwy 299 west Douglas City, CA 96024</t>
  </si>
  <si>
    <t>Instream - Indian Creek Infiltration Gallery</t>
  </si>
  <si>
    <t>Septic system with no treatment</t>
  </si>
  <si>
    <t>coliform and e coli according to the LT2 sampling. Some possible pesticides from marijuana growers up stream.** We do not detect any of these after water is through the treatment plant.</t>
  </si>
  <si>
    <t>JED SMITH HOMEOWNERS ASSN.</t>
  </si>
  <si>
    <t>Jed Smith Homeowners' Association</t>
  </si>
  <si>
    <t>Intermittent E-coli and choliform positive testing results</t>
  </si>
  <si>
    <t>Lake Shastina Community in Weed, CA</t>
  </si>
  <si>
    <t>Due to the varied topography of the Lake Shastina area, most of the District is serviced by Sewer Lift Stations which pump to the plant; sewer is 36 a month for improved lots and 3 a month of unimproved</t>
  </si>
  <si>
    <t>monthly/ annual flat rate; included with space rental for mobile homes.</t>
  </si>
  <si>
    <t>1775 Northcrest Drive, Crescent City CA 95531</t>
  </si>
  <si>
    <t>consolidated with Crescent City for wastewater</t>
  </si>
  <si>
    <t>No</t>
  </si>
  <si>
    <t>did not provide</t>
  </si>
  <si>
    <t>Laytonville, CA</t>
  </si>
  <si>
    <t>Lewiston, CA</t>
  </si>
  <si>
    <t>On average, it's about $46/month for water and $54 for wastewater</t>
  </si>
  <si>
    <t>Arsenic was a problem with prior source, but since the new WTP was constructed, it's not a problem.</t>
  </si>
  <si>
    <t>Loleta, CA</t>
  </si>
  <si>
    <t>water $45/mo.; wastewater: $47/mo. (569/yr: SFR)</t>
  </si>
  <si>
    <t>uniform rate schedule; water: monthly fee + uniform volume rate  wastewater: annual fee based on use type</t>
  </si>
  <si>
    <t>The District currently relies on percolation ponds for the disposal of treated effluent. This form of disposal is becoming increasingly difficult to permit due to stringent regulations governing disposal to the Eel River during the discharge prohibition period. Other communities such as Rio Dell and Ferndale are being required by the NCRWQCB to find alternative methods of disposal. The District has significant problems with I&amp;I within their collection system, and is operating its wastewater system under a cease and desist order (R1-2015-008) due primarily to excessive I&amp;I. The cease and desist order prohibits additional influent from new or increased connections by the Loleta CSD, except from building permits approved before March 12, 2015. Where the peaking factor has been reduced to 5.5, the Loleta CSD may request to connect additional new or expansion of existing connections provided the additional flows are off-set by a reduction of I&amp;I by at least 2:1 to the collection system. The Loleta CSD is required to complete repairs and upgrades to the system to address this problem by 2019. The Loleta CSD submitted a notice of exemption to the State Clearing House (SCH 2016118314) in November of 2016 for a project to rehabilitate approximately 4,000 feet of sewer main, lateral connections, and a man hole to reduce peak wastewater flows and improve treatment efficiency.</t>
  </si>
  <si>
    <t>Manila, CA</t>
  </si>
  <si>
    <t>monthly/ annual flat rate; Sewer is flat rate.  Water is flat rate plus $/hcf</t>
  </si>
  <si>
    <t>McKinleyville, CA: Pacific Ocean to the first eastern ridge and from Mad River north to Little River</t>
  </si>
  <si>
    <t>Purchase from Humboldt Bay MWD</t>
  </si>
  <si>
    <t>Meadow Estates Subdivision, Boonville, CA</t>
  </si>
  <si>
    <t>Town of Mendocino, CA , Russian Gulch State Park and Headlands State Park</t>
  </si>
  <si>
    <t>uniform rate schedule; monthly/ annual flat rate</t>
  </si>
  <si>
    <t>Miranda, CA within the District boundaries</t>
  </si>
  <si>
    <t>0-50; Sewer - $23 monthly, water $12.00 monthly for basic - extra charges for more than 1200 cubic feet. The District is in the process of determining how much to raise the rates, which should be completed this year.</t>
  </si>
  <si>
    <t>The Miranda CSD collection system consists of small diameter gravity sewer lines that collect effluent from individual septic tanks in the community. The system is a combined septic tank effluent gravity and pump system (STEG/STEP). The treatment plant has a dry weather design capacity of 46,000 gpd, as set forth in their waste discharge requirements.
The Miranda CSD uses percolation ponds for disposal. This form of disposal is becoming increasingly difficult to permit due to stringent regulations governing disposal to the South Fork Eel River during the discharge prohibition period from May 15th through September 30th. This discharge prohibition period extends to all wastewater dischargers on Eel River as covered by the Water Quality Control Plan for the North Coast Region.</t>
  </si>
  <si>
    <t>5761 Old Redwood Highway</t>
  </si>
  <si>
    <t>water is included with rent</t>
  </si>
  <si>
    <t>No treatment but manganese levels are high and problematic in system</t>
  </si>
  <si>
    <t>Montair Estates, near Montague, CA</t>
  </si>
  <si>
    <t>don't know</t>
  </si>
  <si>
    <t>Each home is charged a fee of approximately $150 per quarter.  This fee goes into many HOA services, including the wastewater treatment facility.</t>
  </si>
  <si>
    <t>each household</t>
  </si>
  <si>
    <t>Average Monthly Bill (either water, wastewater, or both)</t>
  </si>
  <si>
    <t>Myers Flat, CA</t>
  </si>
  <si>
    <t>In the last 5 years we have started replacing the old lines with new and by 2020 hope to have all new lines and meters in place.</t>
  </si>
  <si>
    <t>51-100;  There is a base rate of $57.00 and a $8.00 surcharge which equals $65.00 total, excluding excess use charges. We also have an $8 surcharge for the CIP.</t>
  </si>
  <si>
    <t>Gualala, CA, Anchor Bay, and surrounding areas</t>
  </si>
  <si>
    <t>CPUC authorized rate structure based on expected expenses and revenues.  Useage based with two tiers and fixed charges in combination.</t>
  </si>
  <si>
    <t>Occasional issues with non maintained leach fields in sources watersheds</t>
  </si>
  <si>
    <t>The Odd Fellows Recreation Club in Guerneville</t>
  </si>
  <si>
    <t>Orleans, CA</t>
  </si>
  <si>
    <t>Palomino Estates on East Branch Rd. in Benbow Ca., Garberville is all Benbow residents mailing address.</t>
  </si>
  <si>
    <t>each home has own septic</t>
  </si>
  <si>
    <t>triple media filter for arsenic</t>
  </si>
  <si>
    <t>PINE GROVE Mobile Home PARK</t>
  </si>
  <si>
    <t>1950 Northcrest Dr. &amp; 2200 Northcrest Dr. Crescent City Ca.</t>
  </si>
  <si>
    <t>included with rent</t>
  </si>
  <si>
    <t>Chromium6 exceedence.</t>
  </si>
  <si>
    <t>Pine Mountain Estates, Willits, CA</t>
  </si>
  <si>
    <t>small trailer park and cottages at Point Cabrillo Highlands</t>
  </si>
  <si>
    <t>Monthly/ annual flat rate; included in rent</t>
  </si>
  <si>
    <t>Bottom line is he's a sole proprietor, doesn't make much money off of it, but would like funding to redo it. Been toying with an idea of creating a big pond - another well put in to fill it, possible use for fire suppression.</t>
  </si>
  <si>
    <t>32 lot subdivision on Palette Drive, unincorporated town of Mendocino, CA</t>
  </si>
  <si>
    <t>monthly/ annual flat rate; Annual assessments set by Board one year in advance; special assessments on top IF needed (Only one in past 18 years); Misc. income from excessive water use penalties (5 cents per gallon for every gallon over avg. 200 gpd based on monthly meter readings; no exceptions)</t>
  </si>
  <si>
    <t>Only low pH which we use NaOH treatment for</t>
  </si>
  <si>
    <t>Redwood Heights Dist. in Cazadero, CA</t>
  </si>
  <si>
    <t>individual systems (17)</t>
  </si>
  <si>
    <t>Redwood Park, CA</t>
  </si>
  <si>
    <t xml:space="preserve"> The RPCSD’s wastewater system consists of 0.25 miles of six inch mains,  a  gravity  collection  system,  two lift stations,  Imhoff  tank,  and  five-acre  leach  field.  The  wastewater  treatment  facility  is  located  adjacent  to  and east of the District Boundary and has a capacity of 15,400 gallons per day (RPCSD, 2009). The  wastewater  system  adequately  serves  District  residents  at  this  time.  The  sewer  mains  will  need replacement in the future.</t>
  </si>
  <si>
    <t>The  RPCSD  water  system  facilities  include:  one  60  foot  deep  groundwater  well,  a  gravity  fed  pipeline  distribution  system,  one  15  horsepower  pump and  two  redwood  storage  tanks  including  one  60,000 gallon  and  one  150,000  gallon  tank.  The RPCSD  water  is  metered,  and  is  typically supplied  to  homes  through ¾-inch  supply  lines. The  District’s  150,000  gallon  redwood  water  tank  is  leaking and needs replacement. Some of the system’s piping currently needs repair/replacement and the District needs additional storage capacity to adequately provide water in an emergency.</t>
  </si>
  <si>
    <t>Redwood Valley, CA</t>
  </si>
  <si>
    <t>monthly/ uniform rate schedule</t>
  </si>
  <si>
    <t>Reservation Ranch, private system</t>
  </si>
  <si>
    <t>We do not have rates.  This is a small, private system serving owner and employees.</t>
  </si>
  <si>
    <t>n/a</t>
  </si>
  <si>
    <t>Shelter Cove, CA</t>
  </si>
  <si>
    <t>montly/ annual flat rate; increasing block (graduated) schedule; wastewater is a monthly flat rate for residential and commercial users, and water is billed under a tiered use structure, so monthly bills vary tremendously based upon water use.</t>
  </si>
  <si>
    <t>(Russian) RIVER ESTATES MUTUAL WATER COMPANY</t>
  </si>
  <si>
    <t>Russian River Estates, Ukiah Valley, CA 95482</t>
  </si>
  <si>
    <t>Ferndale rural areas from Port Kenyon to Centerville Road.</t>
  </si>
  <si>
    <t>The District’s deep well can only be used as an auxiliary well due to high manganese content.</t>
  </si>
  <si>
    <t>Rush Creek Estates, Rush Creek Drive, Trinity County</t>
  </si>
  <si>
    <t>The RRCSD includes the unincorporated areas of Rio Nido, Guerneville, Guernewood Park and Vacation Beach</t>
  </si>
  <si>
    <t>1,000 - 5,000</t>
  </si>
  <si>
    <t>n/A</t>
  </si>
  <si>
    <t>Sawyer's Bar, CA</t>
  </si>
  <si>
    <t>Over $150</t>
  </si>
  <si>
    <t>Point Cabrillo Drive and Mar Vista in city of Mendocino, near Russian Gulch State Park</t>
  </si>
  <si>
    <t>Monthly / annual flat rate; overage charge if people go over 7,500 gallons per month, otherwise flat rate</t>
  </si>
  <si>
    <t>We use surface water/shallow wells so sometimes we have biological contamination</t>
  </si>
  <si>
    <t>Seymour's Mountain Ranches Mutual Water System Subdivision</t>
  </si>
  <si>
    <t>Greenhorn Road and Bennett Drive, Yreka</t>
  </si>
  <si>
    <t>51-100; cost includes association fees also - average is $70 to $79 per month per site</t>
  </si>
  <si>
    <t>Small subdivision just north of Russian Gulch S.P. off of Point Cabrillo Drive, Fern Drive and Cypress Drive being the main streets.</t>
  </si>
  <si>
    <t>monthly/ annual flat rate; In addition we charge by usage as a percentage of the volume costs.</t>
  </si>
  <si>
    <t>Sonoma County and North Marin County</t>
  </si>
  <si>
    <t>Increasing block (graduated) rate schedule, and monthly/ annual flat rate (sewer)</t>
  </si>
  <si>
    <t>51-100; Sewer only:  2017/2018 Rates: $997/ESD/year  rate increase: between 4-5%/year</t>
  </si>
  <si>
    <t xml:space="preserve">The Geyserville Sanitation Zone (Geyserville SZ) service area covers approximately 177 acres.Physical address, 155 Hamilton Lane, Geyserville, APN 140-080-022.The Geyserville SZ provides service to approximately 318 parcels using a gravity collection system and treats wastewater from approximately 405 ESDs. </t>
  </si>
  <si>
    <t>In the past, projects for wastewater treatment systems have not ranked high enough to receive IRWM funding, even though they are serving DACs.   Wastewater treatment projects don't include a broad array of partners and the projects are not particularly compelling in a competitive environment. Concerns/challenges with sustainability/state continuing funding of IRWM programs; our wastewater projects do not have collaborations with other entities and are not attractive projects for the IRWM Program.  The wastewater projects we submitted did not get funded.</t>
  </si>
  <si>
    <t>Property tax charges, $1484 per ESD (1 unit) wastewater only; estimate 100-150</t>
  </si>
  <si>
    <t>Between 2000 Cazadero Hwy and 2420 Cazadero Hwy.</t>
  </si>
  <si>
    <t>2963 Santa Rosa Ave, SR, 95407</t>
  </si>
  <si>
    <t>Increasing block (graduated) rate schedule; metered, based on City of Santa Rosa rates</t>
  </si>
  <si>
    <t>Surfwood Neighborhood, Mendocino</t>
  </si>
  <si>
    <t>increasing block (graduated) rate schedule</t>
  </si>
  <si>
    <t>Guerneville, Monte Rio, Rio Nido, Villa Grande, Guernewood Park, Vacation Beach</t>
  </si>
  <si>
    <t>Manganese and Iron removal is part of our treatment process.  Recently we had to negotiate treatment and operational processes with the Divsion of Drinking Water regarding a well field that becomes inundated when the Russian River floods.</t>
  </si>
  <si>
    <t>increasing block (graduated) rate schedule; We do bimonthly billing for water use charges and a base (flat) charge.  We also have an annual assessment on the County tax bill.      Regarding question 30, the current rates are not adequate but we have a plan to make them adequate; it may not be sufficient though.  We monitor results annually.</t>
  </si>
  <si>
    <t>Tennant, CA</t>
  </si>
  <si>
    <t>we dont have any water problems</t>
  </si>
  <si>
    <t>Little River, CA</t>
  </si>
  <si>
    <t>Don't charge for water, have sewage fee for each home, standard monthly fee.</t>
  </si>
  <si>
    <t>Town of Windsor, Airport Industrial Park and Sonoma County Airport, Mayacama and Shiloh Estates</t>
  </si>
  <si>
    <t>We service all subdivisions on the east side of state highway 3 in Coffee Creek, CA</t>
  </si>
  <si>
    <t>$450.00 Annuallly.</t>
  </si>
  <si>
    <t>Hayfork, CA</t>
  </si>
  <si>
    <t>Increasing block (graduated) rate schedule; monthly/ annual flat rate</t>
  </si>
  <si>
    <t>Water $29.25 min (with 500 cu ft)    Sewer $25.00 per EDU</t>
  </si>
  <si>
    <t>3 Subdivisions, KOA Kampground and residences near Trinity Center, CA</t>
  </si>
  <si>
    <t>Annual flat rate with additional charge for exceeding preset amount of usage</t>
  </si>
  <si>
    <t>unincorporated Ukiah and Redwood Valleys</t>
  </si>
  <si>
    <t>monthly/ uniform rate schedule; monthly/ annual flat rate</t>
  </si>
  <si>
    <t>101-250 wastewater; 1001-5000 water</t>
  </si>
  <si>
    <t>Weaverville, Douglas City</t>
  </si>
  <si>
    <t>We have had issues in the past with Disinfection Byproducts,  We have just recently been questioned about the presence of pesticides and fertilizers in the water due to Cannabis grows.</t>
  </si>
  <si>
    <t>Weott , CA 95571 + one state park campground located in close proximity to Weott</t>
  </si>
  <si>
    <t>There is a monthly base rate that comes with a given volume of water that is included with the base rate. If usage exceeds this volume there is a standard charge for each volume of overage (or excessive use) unit. The overage unit is 150 cubic feet. So, for each 150 ft^3 feet of water beyond the base rate allotment, a standard charge per unit is added to the monthly base rate. Hopefully that made sense.</t>
  </si>
  <si>
    <t>100-150; If there are no water usage overages, the average bill for combined water and wastewater is roughly $104.</t>
  </si>
  <si>
    <t>No, nothing unusual. Turbidity, especially seasonally, is a frustrating issue at times but that is about it and that is not unusual around here.</t>
  </si>
  <si>
    <t>2051 Northcrest Dr. Crescent City Ca.</t>
  </si>
  <si>
    <t>West's tract</t>
  </si>
  <si>
    <t>some metered and some flat</t>
  </si>
  <si>
    <t>Need help searching for funding for system upgrades to become "compliant"</t>
  </si>
  <si>
    <t>Moonstone / Westhaven California - near Trinidad</t>
  </si>
  <si>
    <t>51-100; water only</t>
  </si>
  <si>
    <t>Surface water has very high levels of dissolved organic carbon during rainy weather, and we are on the north coast, hence the DBP issues.</t>
  </si>
  <si>
    <t>Willow Creek, CA</t>
  </si>
  <si>
    <t>0-50; we have high bills in the summer when persons are using lots of water for irrigation of lawns, gardens and cannabis.</t>
  </si>
  <si>
    <t>monthly/ annual flat rate,;uniform rate schedule</t>
  </si>
  <si>
    <t>Woodside RV Park 17900 N Hi. 1 Ft Bragg CA 95437</t>
  </si>
  <si>
    <t>Trailer park residents are not metered...water use included in space rental.</t>
  </si>
  <si>
    <t>Water and Sewer are included as part of the Monthly Rental rate Per Space. There is currently no breakdowns for what portion of the Monthly rate is for those utilities.</t>
  </si>
  <si>
    <t>Woodside development in rural Sonoma County,</t>
  </si>
  <si>
    <t>Iron and manganese.</t>
  </si>
  <si>
    <t xml:space="preserve"> Recently we had to negotiate treatment and operational processes with the Divsion of Drinking Water regarding a well field that becomes inundated when the Russian River floods.</t>
  </si>
  <si>
    <t>The City’s receives its water supply through contract with HBMWD. Water is delivered through distribution mains and storage reservoirs located throughout the community. The City has approximately 0.9 MG of storage capacity spread over two redwood tanks ranging in size from 400,000 gallons to 500,000 gallons.</t>
  </si>
  <si>
    <t>Drinking water system issues &amp; system status</t>
  </si>
  <si>
    <t>purchases treated water from HBMWD</t>
  </si>
  <si>
    <t>The District operates two wells located on Peugh Road in Loleta. Water is pumped from the wells through a Green Sand filter where the iron and manganese is removed by injecting chlorine and potassium permanganate.</t>
  </si>
  <si>
    <t>Manila’s water system is in good condition. The only major deficiencies associated with the existing system are some undersized water mains and inadequate storage capacity. The District has no major plans for system upgrades at this time. The Manila CSD is planning to carry out minor upgrades, such as replacing valves, installing new fire hydrants, and replacing the storage tank roof in the near future. The District is also applying for grants to increase water storage capacity.
The District purchases its potable water from the Humboldt Bay Municipal Water District (HBMWD). Water is delivered to Manila by a 15-inch diameter main that continues south through Manila to serve the towns of Samoa and Fairhaven and the pulp mill. A 10-inch diameter main provides water to the District. The District provides water service for approximately 357 service connections (2003) consisting of 354 residential and 3 commercial/industrial. There is ample water from the supplier to meet future demands until maximum build-out of the District occurs.</t>
  </si>
  <si>
    <t>purchased from HBMWD</t>
  </si>
  <si>
    <t>The pumps are operated in a lead lag arrangement, with the larger pump leading during summer months and the smaller pump leading during winter months. There are 6-inch asbestos cement (AC) and ductile iron pipes from the wells to the treatment building. Continuous disinfection is provided through a BIF metering pump that injects calcium hypochlorite into the main line. The meter is switched on by the well pumps. Soda ash is used to raise the pH of the water, which is typically around 6.1.</t>
  </si>
  <si>
    <t>The system has had some action level exceedances for copper and lead in the past, but these issues seem to have been resolved by the addition of soda ash feed.</t>
  </si>
  <si>
    <t>Water flows by gravity to treatment, where it is prechlorinated and then filtered through three parallel Permutit automatic backwash filters.</t>
  </si>
  <si>
    <t>Water pumped from the wells is injected with chlorine and then sent to a contact basin prior to filtration through a Loprest package treatment plant designed to remove iron and manganese from the groundwater. The plant consists of a reaction vessel and three pressure filters, after which water is boosted to storage and distribution.</t>
  </si>
  <si>
    <t>PATRICK CREEK COMMUNITY SERVICE DISTRICT</t>
  </si>
  <si>
    <t>5045 Patrick Creek Drive Mckinleyville, CA 95519, 707.839.2355</t>
  </si>
  <si>
    <t>The District originally had its own water system. However, in 1973, the Patrick Creek Community Services District (PCCSD) transferred interest in the distribution system to the McKinleyville Community Services District where water obtained from the HBMWD is distributed. The water system currently serves 17 homes, with a total capacity of 18 homes. One household has two lots, and the rest are single lots. With the exception of the possibility of the double lot ownership, the district is at capacity.</t>
  </si>
  <si>
    <t>The well is continuously disinfected with a chlorination feed system located in the well housing.</t>
  </si>
  <si>
    <t>The well has high levels of iron and manganese and suffers from low pH, which causes problems with coloration and corrosion of the distribution system.</t>
  </si>
  <si>
    <t xml:space="preserve">The City’s water supply comes from a recently completed infiltration gallery in the South Fork of the Eel River. The production capacity of the gallery is tied to water levels within the river, such that in the winter the pumps can deliver around 700 gpm, but in the summer production falls to about 550 gpm (0.792 MGD). Water is pumped to treatment for filtration and disinfection before entering the City’s distribution system. The City has two pressure zones served by four tanks ranging in size from 100,000 gallons to 500,000 gallons for a total combined storage capacity of 1.1 million gallons. The distribution system contains approximately 11 miles of pipe, of which 5 miles were replaced with 10” HDPE pipe under the City’s infrastructure rehabilitation project. The remaining distribution system ranges in size from 4 inches to 6 inches and consists mainly of AC pipe.
The City has recently invested heavily in upgrading its water system following a declared water emergency in 2001 when the City’s water supply began to fail. Since then, they have received $5.0 million in grant funds to rehabilitate the water distribution system city-wide and $1.0 million in grant funds and a loan in the amount of $2.3 million to construct a new infiltration gallery and water treatment plant. The new treatment plant has a design capacity of 700 gpm. </t>
  </si>
  <si>
    <t>The springs flow by gravity through two separate treatment and distribution systems – Line A and Line B. Line A has a treatment capacity of 37.7 gpm at the maximum allowable filter loading rate, and Line B has a treatment capacity of 47.7 gpm. Each treatment train has two pressure filters in series. Sodium hypchlorite is injected following filtration. Interties exist between the two systems within the distribution system. Treatment capacity totals approximately 85.4 gpm (0.123 MGD) and is therefore more limiting than source capacity.</t>
  </si>
  <si>
    <t>The water is chlorinated and treated before it placed into the distribution system. The District monitors chlorination and turbidity 24 hours a day.</t>
  </si>
  <si>
    <t xml:space="preserve">  Calcium  hypochlorite,  a  disinfectant,  is  added  to  the  water  in  the  5,000-gallon  tank.  From  the  5,000-gallon  staging/preliminary  distribution  tank,  water  is  pumped up another 300-feet, via a six inch main, to a 100,000-gallon redwood storage tank. This main storage tank feeds water into the distribution system serving the community. 
The source of water for the District is an infiltration gallery in the Eel River bed. The infiltration gallery collection pipe is approximately nine feet below the bed of the river. From the infiltration gallery wet well, water is pumped through a six-inch cast iron main to a 5,000-gallon staging tank located 130 feet above the riverbed. The 5,000-gallon tank and its accompanying pump house are located just off River Road. Calcium hypochlorite, a disinfectant, is added to the water in the 5,000-gallon tank. From the 5,000-gallon staging/preliminary distribution tank, water is pumped up another 300-feet, via a six inch main, to a 100,000-gallon redwood storage tank. This
main storage tank feeds water into the distribution system serving the community.
The Alderpoint CWD recently installed a water filtration system to bring the water quality into compliance with State of California regulations. In 2014, Alderpoint CWD replaced a leaking 100,000-gallon redwood tank with a new 160,000-gallon steel tank, which reduced the amount of water withdrawn from the Eel River by at least 50 percent.</t>
  </si>
  <si>
    <t>The Benbow Water Company diverts water from the East Branch of South Fork Eel River through an infiltration gallery located within the river bed. The Benbow Water Company produced approximately 31 million gallons of drinking water in 2005 (2006 California Department of Public Health, now the State Water Resources Control Board Division of Drinking Water (DDW), Annual Inspection Report).
Source capacity was identified as a serious problem for this system and pumping capacity was less than maximum day capacity (Winzler and Kelly, 2008, Page 6-91). The Benbow Water Company completed a project to increase filter capacity by installing an additional filter bank. The original filters had a surface area of 39 sq. ft., and were increased to a total surface area of 78 sq. ft. (Personal communication, Troy Hubner, Del Oro Water Company, February 8, 2017).
The Benbow Water Company reports that it is operating at approximately 40 percent of its claimed water right (Personal Communication, Winston Benbow, 2010), and is planning to accommodate an additional 20 to 50 new water connections in the next 20 years.</t>
  </si>
  <si>
    <t>The water system now consists of 2 wells, a 20,000 gallon redwood storage tank, booster pumps and 3,000 gallon hydro pneumatic tank with an air compressor.
In 2016, the Chairperson of the CSD Board reported that the system has an “untested theoretical limit of 30,000 gallons per day, if the well runs constantly. This is different from the 70,000 gallons reported (by the Community Infrastructure and Services Technical Report).” (Personal Communication with Valen Castellano, Big Lagoon CSD, April 29, 2016). The system operates with only 10,000 gallons of storage. The Chairperson further stated, “The BLCSD has discussed more water storage, but we are a long way away from realizing the project. Many believe we are at capacity now and could only service one or at most, two new connections. We will review and consider each individual proposal on its particular merits. Further development inland would require serious study and possible expansion of our service area beyond our current 23 acres. An Engineering Study must be done on our current system before we could competently evaluate our current conditions and any room for expanding services.” (Personal Communication with Valen Castellano, Big Lagoon CSD, April 29, 2016)</t>
  </si>
  <si>
    <t>high rainfall turbidity; The District currently serves 26 lots in the District and 1 outside District boundaries. District representatives have indicated that: “Due to regulatory constraints, the District has no plans of expansion either in terms of size or number of service connections. There are presently four applications for service, the oldest of which has been held on file for more that ten years. The District was formed for the purposes of improving the water system that was supplying water to houses in the Briceland area. The water system that was in place at the time was an antiquated system put in by the original settlers in the 1880’s.
The Briceland CSD water system is in poor condition, source capacity is unable to meet current maximum day demands, the treatment system is unable to meet turbidity performance standards during winter months, and storage capacity is barely able to meet even one day of maximum day demands. Briceland is currently operating under a moratorium for new connections. There are currently at least four homes within the District that have submitted requests for service connections; the oldest request is over 16 years old. The Briceland CSD anticipates installing a new roughing filter and a solar powered hypo chlorination unit in the near future.</t>
  </si>
  <si>
    <t>The Briceland CSD anticipates installing a new roughing filter and a solar powered hypo chlorination unit in the near future.</t>
  </si>
  <si>
    <t>The Palmer Creek CSD collects wastewater from service connections within its District and conveys it to a metered interconnection point with the City of Fortuna wastewater system for treatment and disposal, pursuant to a contract for service. There are 154 existing residential wastewater connections within the Palmer Creek CSD generating an average dry weather flow of 20,000 gpd (gallons per day) and wet weather flows of 30,000 gpd
(Humboldt LAFCo - Palmer Creek CSD Municipal Service Review, 2007). The Palmer Creek CSD reports that it is currently at its contracted limit for wastewater flows. The contract with the City would need to be amended to allow additional development within the District. Discussions regarding the wastewater agreement between the City and the District are ongoing.</t>
  </si>
  <si>
    <t>The Glendale area receives wastewater service from the Fieldbrook-Glendale CSD. Glendale’s wastewater system is in very good condition overall and has approximately 166 connections. Flows currently range between 37,000 gpd during dry weather and 75,000 gpd during wet weather. The District has a contract to pump raw wastewater to the City of Arcata for treatment and disposal. The existing contract allows for up to 71,200 gpd
average dry weather flow, indicating that the system has the capacity for approximately 80 to 100 more connections. Alternative solutions to treatment and disposal must be found to accommodate any development in excess of this. The City of Arcata has indicated it is not interested at this time in increasing the District’s contract amount and has recommended the District consider other alternatives. The District has approached the City of Blue Lake and will participate in other related studies to evaluate alternatives and costs for potential interconnection.</t>
  </si>
  <si>
    <t>Describe any insufficient wastewater system issues &amp; system status</t>
  </si>
  <si>
    <t>The Garberville SD wastewater system consists of a collection system with lift stations to convey wastewater to a central treatment facility. In 2011, the District completed a major treatment plant upgrade to address capacity limitation and a RWQCB cease and desist order. The $3.5 million project included: three oxidation ponds, four wetland treatment ponds, chlorination via an onsite chlorine generation system, improved percolation ponds, and an onsite operation and maintenance building. The first primary oxidation pond was constructed at a new location. The other oxidation ponds and the wetland treatment ponds were created by modifying the existing treatment ponds and recharge basin. Improvements to the percolation ponds consisted of cleaning and re-grading each basin.
In November 2011, the Water Quality Control Board rescinded the cease and desist order and issued a new Waste Discharge Permit (ID# 1B831200HUM) for the treatment plant. This waste discharge permit contains guidelines for an average dry weather flow of 162,000 gpd and a peak wet weather flow of 235,000 gpd. The treatment plant is currently operating at 38.88% of the capacity during dry weather flows.</t>
  </si>
  <si>
    <t xml:space="preserve">There are no significant deficiencies within Humboldt CSD’s water system, although some storage and fire flow improvements are anticipated. Water service within Humboldt CSD is generally very good. The District purchases approximately 33% of its potable water from the Humboldt Bay Municipal Water District. 34% of the district’s water is provided from District owned wells located at the base of Humboldt Hill and Spruce Point area. These wells primarily serve Humboldt Hill, Fields Landing, King Salmon, College of the Redwoods, and some portions of the Pine Hill area. The Humboldt CSD UWMP indicates that water depths in the wells (installed in 1988) are not influenced by climatic variation and not susceptible to drought conditions (Humboldt CSD UWMP 2015, Page 14). The District also has a long term contract with the City of Eureka to purchase additional water (34% of total demand), which also originates from Humboldt Bay Municipal Water District. The district and City’s water systems are interconnected at various locations allowing for such transfers to occur.
Humboldt CSD supplies water to 7,698 active connections (HCSD 2015 SWRCB Annual Report), approximately 97% of which are residential.
Humboldt CSD’s water system in Freshwater is in good condition overall. There are no major infrastructure deficiencies associated with the existing system.
Water service within Humboldt Hill is generally very good. The District has an ongoing program for upsizing undersized water mains installed to improve fire protection.
Myrtletown’s water system is in good condition overall. There are no major infrastructure deficiencies associated with the existing system. Humboldt CSD is replacing older steel pipe in the distribution system as funding is available.
Humboldt CSD’s South Eureka water system is in good condition overall. There are no major infrastructure deficiencies associated with the existing water system. Some older steel pipe in the distribution system is currently being replaced and additional water storage capacity is planned to support planned growth and improve fire protection.
</t>
  </si>
  <si>
    <t>The District’s water supply is obtained from two (2), twelve inch (12”) wells located on District owned land near Yager Creek. These wells are equipped with pumps which are rated at a total of approximately 359 gpm. The water is chlorinated at the well site and then pumped to the District’s two storage tanks. These storage tanks have a capacity of 200,000 and 400,000 gallons, which is estimated to be the equivalent of seven days of normal usage. The stored water is distributed by gravity, throughout the District’s distribution system. The District has installed fire hydrants throughout the service area.
Normal operating procedure for the District is to utilize one well while maintaining their second well in a reserve status, except during peak usage days (estimated to occur five to seven times per year). This is standard procedure which allows for sufficient reserve capacity in case of pump failure of other disruption in the operation of a well.
Water service within Hydesville is generally good. The District is at approximately 60% of its source capacity during peak usage periods. In some areas located in the northern part of the District (Quail Hill subdivision area), the 4-inch mainline is inadequate in size to maintain the fire flow requirements and topography is a constraint on service area expansion utilizing the existing gravity fed system. The District is planning to increase the size of distribution lines in the Quail Hill subdivision, and install an additional well and 500,000 gallons storage, as funds become available.</t>
  </si>
  <si>
    <t>The Jacoby Creek County Water District is located adjacent to the south-eastern boundary of the City of Arcata and extends along Jacoby Creek in a generally south-east direction for approximately four (4) miles. The present boundaries of the District contain approximately five (5) square miles or 3200 acres.
The District's water distribution system was constructed in 1974 with funds obtained from a Davis-Grunsky loan from the State of California. The District obtains its water from the City of Arcata, who in turn, obtain their supply from the Humboldt Bay Municipal Water District. An agreement with the City of Arcata provides for the City to supply water, operate and maintain the distribution system and provide billing and collection services for the District. Water service is currently supplied to 215 connections within the District. Most of these connections are for residential users plus a few small businesses.
Jacoby Creek’s water system is in good condition. The biggest deficiency with the existing system is lack of adequate storage capacity. The study area has only about 27% of maximum day demand in storage capacity (Winzler and Kelly, 2008). In addition, some distribution piping within the system is fewer than six inches in diameter and unable to provide adequate fire flows.</t>
  </si>
  <si>
    <t xml:space="preserve">Treated water is provided to the service area through approximately 4.5 miles of pipe and to a 225,000 gallon storage tank located just off the freeway. The treatment system runs an average of twelve to thirteen hours a day.
One of the wells located on Peugh Road pumps on the average of 60,000 gallons of water a day. Development of the other well is currently in progress. The capacity of the new well is designed to produce 309,600 gallons per day (gpd). It should be noted that most of the Loleta area generally have low yields and water quality issues. With the new well producing the designed capacity, the capacity of water production for the Loleta water system will be 369,600 gpd; this is the ideal production rate, the target water production rate is 144,000 gpd. The storage capacity of the Loleta System is 225,000 gallons, which translates to approximately 1.4 days storage (according to the peak daily usage data). A current estimation of peak usage of the system is 157,000 gpd. According to the designed water production, and including the storage capacity of the system’s 225,000 gallon tank, the Loleta water system is at 26 percent capacity on the highest use day of the year. However, these numbers do not take fire suppression in to consideration, and they are based on the assumption that the facilities are in perfect running order. The District serves 226 homes, 11 businesses, and 2 industrial sites.
Due to poor water quality, the Loleta CSD received funding from USDA as well as American Recovery and Reinvestment Act funding, to construct an improvement project that included a new well, transmission line, and treatment plant. The water system improvements are on-line and are sized to serve existing development and currently planned development. According to the LAFCo Municipal Services Review (2008) “the Loleta water system is at 26 percent capacity on the highest use day of the year. However, these numbers do not take fire suppression into consideration, and they are based on the assumption that the facilities are in perfect running
order. The District believes that they can supply an additional 60-70 (40 to 50 based on Building Permit data as of 2016) homes.”
</t>
  </si>
  <si>
    <t>The Manila CSD wastewater system is in good condition overall. The community relies on a Septic Tank Effluent Pump (STEP) system that pumps liquid effluent from septic tanks into a force main to the treatment facility. The treatment system consists of three free surface wetlands, two surface aerated facultative ponds, and four percolation ponds (rapid infiltration basins) for disposal. The system currently has approximately 444 connections, and flows currently range between 0.066 MGD during dry weather and 0.21 MGD during wet weather. The facility has an average dry weather flow design capacity of 0.14 MGD, and is operating at approximately 47% capacity.
The District’s collection system and treatment system are in overall good condition. The system is in compliance with its waste discharge requirements and has sufficient capacity to serve forecasted potential future development without major improvements, although infrastructure extensions might be needed to serve a particular parcel.</t>
  </si>
  <si>
    <t>The District’s current storage capacity for potable water is 5.25 million gallons in six storage tanks located on McCluski Hill (100,000 and 150,000 gallons), Cochran Road (1 million and 1.5 million gallons) and Norton Road (1 million and 1.5 million gallons). This can leave a 24-hour backup water supply for McKinleyville water customers at peak flow. Two new 3-million gallon tanks are also planned for construction on the District’s Murray Road site. McKinleyville CSD is in the process of determining the viability of the Murray Road tank site due to seismic considerations. A cost analysis will be conducted to determine the feasibility of design at that site opposed to purchase of a site in a less sensitive location. New tanks would increase the District's storage capacity, enhance fire flows during peak summer usage, and provide additional system capacity for new growth. McKinleyville CSD has determined it would be more advantageous to initiate phased construction of two tanks at this location to spread the cost over a longer period of time, and to enhance the operational flexibility of the system by having two tanks to allow for maintenance and redundancy. (McKinleyville CSD UWMP, Modified April, 2013.)
Treated water is piped from the Essex Hill storage tank under the Mad River to the MCSD’s Grant A. Ramey Pump Station at the intersection of Azalea and North Bank Roads. The water is then boosted up to two storage tanks located at Cochran and Norton Roads and in-turn to a third higher elevation tank on McCluski Hill. This system provides a gravity-flow distribution of water to end users and fire hydrants throughout the water service area. A fourth undeveloped tank site on Murray Road has been purchased by the MCSD to serve future community water needs. The total potential system storage capacity is approximately six million gallons. The delivery system, from storage tanks to individual users, consists of about 70 miles of water mains.
“McKinleyville and the City of Arcata’s water supply are vulnerable to natural disaster, therefore, an emergency intertie was constructed to allow for the flow of water to occur between both systems if necessary. This line remains stagnant when not in use, therefore, a 5/8-inch bypass was installed which allows the water within the intertie to turnover and maintain its chlorine residual. All water that passes through the bypass is metered and currently enters into the City of Arcata’s water system from the McKinleyville system.” (McKinleyville CSD UWMP, 2015: P 13)</t>
  </si>
  <si>
    <t>The McKinleyville CSD wastewater management facilities consist of two primary oxidation ponds (11.2 acres total), two secondary oxidation ponds (5.5 acres total), two finishing treatment marshes (5.6 acres total), with a total pond area of 22.3 acres. Biological treatment capacity of the ponds is 1.18 mgd (1,180,000 gallons per day) and hydraulic capacity of disinfection facilities (chlorine contact chamber) is estimated at 3.3 mgd (2300 gpm) peak flow. Treated wastewater is discharged to the Mad River during winter months when the river flow rate surpasses 200 cfs (cubic feet per second). During summer months (May 15 through September 30) and low flow periods of the Mad River, treated wastewater is discharged into two percolation ponds located adjacent to the river and is irrigated on dairy pastures in southwest McKinleyville. (McKinleyville CSD website, Wastewater Management Facility-About the Facility)
The McKinleyville CSD completed a 20 Year Wastewater Facilities Plan (WFP) in January 2012, which identified a series of upgrades to the existing wastewater treatment plant, including portions of the effluent disposal system. Projected 20-year flows for year 2030 were developed based on a 1.8% annual increase in population. The projected average dry weather flow for year 2030 is 1.4 MGD and the projected average wet weather flow is 1.7 MGD. The projected peak day flow for year 2030 is 3.1 MGD. Based on the Wastewater Facilities Plan, the improvements will address the needs for the facility through the year 2030. The WFP presented several treatment alternatives and recommended replacing the existing facultative lagoon system with an in-basin extended aeration system. Subsequently, two manufacturers of in-basin extended aeration systems, Bioworks and Parkson, were chosen as the preferred vendors for the extended aeration system. The proposed Wastewater Management Facility (WWMF) improvements include a new headworks facility; aeration basins; a blower/electrical/maintenance building; two new secondary clarifiers, including return activated sludge/waste activated sludge pumping; and a biosolids storage basin. The improvement project was initiated in January 2016, and is currently under way. (McKinleyville CSD website, Wastewater Treatment Plant Upgrade, http://mckinleyvillecsd.com/wastewatermanagement-facility)</t>
  </si>
  <si>
    <t>percolation ponds</t>
  </si>
  <si>
    <t>We are currently in the planning process which consists of a feasibility study that establishes a proposed service area, identifies options to develop public utility service (water or wastewater) within it, evaluates the options with respect to cost, environmental impacts and acceptability to the community, and concludes with a recommended project description. The recommended project will then be presented to the community for comment and, after receipt of public input, modified as directed by the District. Based on community support, the District will then determine whether to move forward to seek financing for implementation of the project including proceeding with the establishment of local mechanisms (rates, assessments, etc.) that would ultimately be needed to repay possible project loans and fund system operations and maintenance.
Phone call with Joyce Andrews (General Manager), 1.9.20: proposal to build wwtp and water supply facilities will be presented to rate payers for decision mid-2020. The water proposal is moving forward well - the district is in discussion with several property owners with good water quality and flow to their wells to construct many small wells that will feed into a few treatment facilities. A recent fire in Boonville underscored the need for fire suppression capability - the new water system will be required to include fire suppression tanks. There is more resistance to the wastewater treatment plant with respect to siting. Although it will use MBR technology, which is odorless, soil percolation and neighbor (NIMBY) constraints are making it difficult to find a site.
Within the next several months, the district will decide whether to separate the projects and if they do, they will need to redo CEQA.
Projects are expected to be fully funded through the state.</t>
  </si>
  <si>
    <t>2860 Santa Rosa Ave
Santa Rosa, CA 95407</t>
  </si>
  <si>
    <t>The initial system construction of the water system served most of the residents of the Orick Community. The original system (1977-1978) consisted of two 60 foot wells with 10 hp submersible pumps, a 100,000 gallon redwood storage tank, and 8-inch, 6-inch, and 4-inch distribution lines. In 1978, an 8-inch line was extended southwest along the north side of Route. 101 in anticipation of the 1987 expansion. The 8-inch line was extended west past Hilton Road to the National Park Service Visitors’ Center in 1987. The pumping capacity of the District’s water system is approximately 288,000 gallons per day. The system demand is approximately 216,000 gallons per day. The system demand is approximately 75% of the system pumping capacity. Currently 139 of 142 service connections provided by the water facility are being served.
The District maintains two active wells with a total production capacity of 0.274 MGD. The District maintains one pressure zone in its distribution system, serviced by approximately 6 miles of 4-inch through 8-inch PVC and AC pipe. The District’s storage capacity includes two 100,000 gallon redwood storage tanks. This represents less than one day of needed storage.
Water service within Orick is generally good. A significant deficiency of the current water system is its lack of proper storage, which is less than one day at maximum day demands.</t>
  </si>
  <si>
    <t xml:space="preserve">Orleans CSD currently uses inline filtration, which is no longer an accepted filtration technology in the State of California. As a result, the District has recently applied to fund a project which includes a fourth filter, turbidity meters, a second 100,000 gallon storage tank, and a new exit flow meter to replace the high flow turbine meter. Additionally, it has been proposed by the District to move the polymer and chlorine injection point further uphill from the current treatment point, which could provide the necessary flocculation time to change the system from inline to direct filtration (NCRP Demonstration Project for Orleans Community Services District, January
2015). The Orleans CSD received funding from the North Coast Resource Partnership to conduct a demonstration project to evaluate water demand, water storage, water rights, a water shortage plan, and develop strategies for addressing those needs.
Orleans CSD water supply consists of an infiltration gallery within Pearch Creek with unknown but adequate capacity.
</t>
  </si>
  <si>
    <t>According to the Redway CSD Water and Wastewater Systems Capacity Analysis, WWE 2014, “(t)he most limiting facility at the treatment plant currently is the sludge dewatering process. Dewatering capacity is currently sufficient during the dry weather season, but not during the wet-weather season.” 
“The next item of concern is the peak hour wet weather flow hydraulic capacity of the piping downstream of the secondary clarifier overflow weir. Instantaneous flow above approximately 665 gpm will submerge the weir. This can be alleviated by upsizing the piping downstream of the clarifier from 8-inch to 10-inch, but this is not critical for short-term operation. “
“The last item of concern is the existing oxidation ditches apparent inability to denitrify at a level that will be necessary to achieve an anticipated future 10 mg/L nitrate limit. The existing WWTP may be able to meet this limit by closely monitoring immersion of the existing brush aerator and other process parameters, but it appears to be already close to its treatment capacity even if denitrification performance is optimized.”
“Several options exists for improving the denitrification capacity of the plant, including 1) supplementing the existing oxidation ditch with a pre-anoxic basin and internal mixed liquor recycle pumping provisions, 2) installation of a new oxidation ditch in parallel to the existing oxidation ditch, or 3) installation of a new, stand-alone oxidation ditch and re-tasking of the existing oxidation ditch to an ancillary facility such as emergency overflow, aerobic digester, etc. However, all of the options would be costly, and would require procurement of funding assistance in order to implement.”
In particular, the Redway CSD Water and Wastewater Systems Capacity Analysis concludes that “The existing wastewater treatment plant may not be capable of complying with what is believed to be a forthcoming effluent discharge limit for nitrate of 10 mg/L, at current wastewater flows and loads. It is very unlikely that it would be able to meet the 10 mg/L limit with increased flows and loads.”</t>
  </si>
  <si>
    <t>The Scotia CSD water supply comes from an infiltration gallery in the Eel River that supplies separate domestic water and raw water fire systems.
In January 2016, the Scotia CSD adopted a resolution approving a letter of intent to accept all dedicated facilities and properties from the Town of Scotia, LLC, to provide utility and other services to the former mill town. The Scotia CSD has since adopted rates for water and sewer services and agreed to assume responsibility, accept the dedicated properties, and own and operate the systems thereafter. These rates include funding to carry out the necessary improvements to the water and wastewater systems, including a new water treatment plant above the 100-year flood elevation.</t>
  </si>
  <si>
    <t>The Scotia CSD WWTP is located within the 100-year floodplain. The treatment capacities of multiple unit processes within the facility are exceeded even by average day maximum month flows (Winzler &amp; Kelly, 2006). However, under current conditions the three treatment ponds at the WWTP provide the necessary treatment to meet current permit conditions (SHN, 2007). In 2006, there was concern that the facility would not meet the secondary treatment standards for treatment. PALCO requested the facility be placed under a cease and desist order that set forth a time schedule for compliance with permit requirements relating to treatment. The cease and desist order was rescinded in April 2012 and a new permit was issued (ORDER NO. R1-2012-0065).
The new permit states that “(a) hydraulic study was conducted during the term of the permit and determined that the design average dry weather flow of the WWTF is 1.0 MGD. Annual average flows at the Facility are approximately 0.200 MGD.” The Scotia WWTP currently discharges to percolation ponds adjacent to the Eel River during the summertime discharge prohibition period. The town will likely have to find alternative methods for summertime disposal, as percolation ponds on the Eel River are becoming more difficult to permit with time. As indicated above, the Scotia CSD has assumed responsibility for the wastewater system and is responsible for carrying out the LAFCo conditions of approval for the formation of the Scotia CSD, which specifies certain wastewater system improvements.</t>
  </si>
  <si>
    <t>The RID water source consists of two active surface water spring intakes (Rick Spring and Upper Telegraph Creek), a seasonal standby surface water spring intake (Lower Telegraph Creek), and two standby wells. During summer months when demands are high, the District is required to maintain environmental flows within Telegraph Creek and is allowed to withdraw at Lower Telegraph Creek at a point prior to the water’s infiltration into beach sands. The source capacity of the District is approximately 508 gpm (0.732 MGD), well over current maximum day demands (230 gpm). The treatment capacity of the plant is 350 gpm, or 0.504 MGD.
Water service within the RID is generally very good.The district maintains 12 storage tanks (welded steel and redwood) ranging in size from 0.03 MG to 1 MG. The distribution system consists of approximately 44 miles of water main of varying size. The majority of the distribution system is asbestos cement (AC) pipe, but some above ground cross-country steel and polyvinyl chloride (PVC) is also present.
The District is in the process of locating additional source capacity. The RID has identified sites for new water wells, several of which have been approved by the state for service. The RID Board has approved funds for the exploration of five new well sites to be located in regions of the upper Cove where successful well sites have been established and geologic conditions are similar (Resort Improvement District #1 General Manager’s Report, February 2012).
The District’s water supply system consists of a diversion facility and treatment plant on Telegraph Creek. The distribution system has been extended throughout the District and contains 18 storage tanks and 10 booster pump stations. Although the distribution system was installed District-wide, the initial water appropriation rights were not sufficient to meet projected demand for full build-out.</t>
  </si>
  <si>
    <t>The service includes wastewater collection, treatment, and disposal.  RID’s collection system incorporates both gravity mains and nine lift stations. The wastewater treatment plant (WWTP) consists of coarse screening, two oxidation ditches, two clarifiers, and chlorination/de-chlorination facilities.  Based on existing flows, the District is approximately at 59% of dry weather treatment capacity and approximately 78% wet weather capacity at its WWTP. The District is currently under an Administrative Civil Liability Order due to the District’s inability to meet treatment requirements. In essence, the influent to the treatment plant is so diluted, it is virtually impossible to meet these requirements.
The District last developed a Master Plan Update for its wastewater treatment and disposal facilities in 1997, which outlines necessary improvements to meet different forecasted growth scenarios. The District also developed a ten-year capital improvement program in 2007 to address required maintenance and upgrades to their wastewater system. The District instituted an I&amp;I rehabilitation program in February 2008 as a compliance project in response to Administrative Civil Liability Order No. R1-2007-0009. The District has continued to complete inspections and point repairs of the collection system, including improvements to manholes. According to the approved Waste Discharge Requirements/ Permit (R1-2015-0017), although the design peak daily wet weather flow was exceeded in 2012 (0.818 mgd), the facility remained below the design peak daily wet weather flow of 0.77 mgd for the most recent 4 years (0.568 mgd).</t>
  </si>
  <si>
    <t>WCSD’s water system consists of two surface water sources located across the Eel River and south of Bull Creek. The springs located on Mill Creek are permitted to produce 80 gpm, and the springs located on Corner and Deck Creek are permitted to produce 60 gpm. The springs flow by gravity to two treatment trains – the Mill Creek springs provide water to Line A, while the other springs provide water to Line B. The total rated capacity of these sources is approximately 0.202 MGD. Weott CSD’s water system is in fair condition and has historically suffered supply problems during summer months.  The District has installed meters on all service connections, addressed some severe leaks in the system, and adjusted filter operations, such that the treatment plant can operate within the regulatory constraints.
The District operates two pressure zones, each served by separate storage and distribution systems. Water storage consists of two tanks: a 79,000 gallon concrete tank and a new 90,000 bolted steel tank. One booster station is in operation to boost Line A following filtration to storage. The distribution system consists of approximately three miles of PVC, steel, and aluminum pipe varying in size from 3 inches to 4 inches.</t>
  </si>
  <si>
    <t>“The Weott CSD’s wastewater collection system incorporates gravity mains and one lift station that direct wastewater to a community septic tank where preliminary treatment occurs. From here, raw wastewater flows through a recirculation tank and pea gravel filter, a chlorine contact basin, and dechlorination facilities. Disposal facilities consist of both a community leachfield and direct discharge to the South Fork Eel River, although the direct discharge disposal is not currently used. Sludge is dewatered and transported to the Humboldt County solid waste transfer station for landfill disposal.
“The Weott CSD currently provides wastewater service to most areas within its service boundaries. The system currently has approximately 134 residential connections, and flows currently range between 14,000 gpd during dry weather and 30,000 gpd during wet weather. The facility has a permitted dry weather capacity of 30,000 gpd, and is therefore operating at approximately 47 percent of design capacity.” The wastewater treatment system was constructed between 1989 and 1991 and system improvements were made in 2000 under a USDA grant that included improvements to the lift station, chlorination/dechlorination equipment, and the gravel filter distribution piping. The system currently is operating well within its design capacity, and no system upgrades are planned other than typical maintenance.</t>
  </si>
  <si>
    <t>The District source of supply is from Willow Creek. It consists of six wells located in the mouth of Willow Creek. Four wells draw water from infiltration galleries in the Willow Creek flood plain acting as a natural filtration system.
The District has a pumping capacity of 1.9 million gallons per day. The daily average consumption during peak time is 1.6 million gallons per day. Water storage capacity is 1.1 million gallons.
The District’s source of supply consists of six wells located in the mouth of Willow Creek. The Willow Creek CSD operates six production wells. Four wells draw water from infiltration galleries in the Willow Creek, which are believed to be under the influence of surface water, and two wells separate from the infiltration gallery, which may or may not be under the influence of surface water. A new water treatment plant was completed in 2007, and has a design capacity of 2,140 gpm. If run for 23 hours per day, treatment capacity is approximately 2.953 MGD. Total source capacity is 2,610 gpm, or 3.76 MGD.
Willow Creek CSD’s water system is generally in good condition, although per capita demand is very high (1,861 gpd/cap) and may be the result of system leaks. Current peak water use is approximately 48% of available production capacity. The new water treatment plant has been designed for 2,140 gpm, approximately 40% greater than existing peak day demands. The District does not have adequate storage capacity and has plans to construct of a new 400,000 gallon storage tank above the new treatment plant and Brannan Mountain Road.</t>
  </si>
  <si>
    <t xml:space="preserve">Using natural filtration through the sand and gravel bed 30 feet below the river, water is collected from intake lines (or fingers) driven into the gravel bed. Water is pumped southward to the treatment facility off Kings Valley Road, where chlorine is added to meet State standards. This is the extent of treatment. The City of Crescent City ceased adding fluoride to its water supply on November 8, 2012 per ballot Measure A.
Water from the Smith River is naturally filtered through the sand and gravel bed of the river and collected by intake lines 30 feet below the river.  From there, water is pumped southward to the treatment facility off Kings Valley Road, where chlorine is added to meet State compliance standards.  The City ceased adding fluoride to its water supply on November 8, 2012 per ballot measure A.  Under Water Resources Control Board water rights permits, the appropriation from the Smith River (underflow) is specified as an average of 12.8 cubic feet per second (cfs) (8.3 million gallons per day) with a maximum annual diversion of 3,666 AFY (1,194 million gallons per year) (Freshwater Environmental Services, 2014. </t>
  </si>
  <si>
    <t xml:space="preserve">Major renovations and upgrades to the Crescent City wastewater treatment facility were completed in 2010.  The Wastewater Treatment Facility (WWTF) consists of new influent pumping equipment and controls, new grit removal system, primary clarifier modifications, upsized   and upgraded   site piping, removal of underground storage tank and contaminated soil, and addition of membrane bioreactors, ultraviolet disinfection and effluent pumping for the production water that comports with the California Code of Regulations Title 22 (Title 22)requirements.The City's WWTF is capable of producing, tertiary-treated recycled water meeting Title 22 Water Recycling Criteria and the City looks for recycled water use opportunities. The reclamation system capacity is 0.6 mgd; however, the membrane bioreactor can treat up to 1.6 mgd. Effluent that is not recycled is discharged to the Pacific Ocean. The 24- inch diameter ductile iron pipe outfall discharges into a rocky slot in the surf zone adjacent to Battery Point Lighthouse and has an effluent conveyance capacity up to 13 mgd (UWMP). </t>
  </si>
  <si>
    <t>The  Big  Rock  CSD  collects  its  water  from  a  single  well  located  adjacent  to  the  Smith  River.  
The  District’s  total  storage  capacity  is  150,000  gallons,  including  one  100,000-gallon  Redwood  tank  and  one  50,000-gallon  Redwood  tank.  The  Big  Rock  CSD  replaced  its  two  submersed  river  pumps  in  October  2008  and  was  reclassified  as  a  groundwater  system.  Because  the  pumps’  operating schedules are alternated, they should not have to be replaced for another 13 years. In July 2009, the Big Rock CSD added a newer small pump at the large storage tank (used to push water further uphill into the 50,000-gallon tank) due to the existing primary pump’s mature age. (LAFCO 2015)</t>
  </si>
  <si>
    <t>Church Tree CSD</t>
  </si>
  <si>
    <t>251 Church Tree Road, Crescent City, CA 95531</t>
  </si>
  <si>
    <t>purchases from City of Crescent City</t>
  </si>
  <si>
    <t>Water from the Smith River is naturally filtered through the sand and gravel bed of the river and collected by intake lines 30 feet below the river. From there, water is pumped southward to the treatment facility off Kings Valley Road, where chlorine is added to meet State compliance standards. The City ceased adding fluoride on November 8, 2012 per ballot measure A</t>
  </si>
  <si>
    <t xml:space="preserve">The Church Tree CSD receives water from the City of Crescent City. Crescent City obtains its water supply from the Smith River groundwater basin, which is located 8.5 miles north of the City. The basin produces approximately 2.9 million acre-feet of high quality water per year.Water is pumped out of the Smith River groundwater basin via a Ranney well, which has a capacity of 6,700 acre-feet per year. 
The District currently utilizes the following infrastructure:
•One pump,
•One 35,000 gallon water tank,
•Approximately 10,00 lineal feet of water line, and
•Two fire hydrants.
The CTCSD’s water system is capable of serving 40 connections and is therefore operating at 65% of its total service capacity. The District water tank is currently not fenced and should be secured to comply with California code. The district should also plan on replacing the tank with hydrostatic pumps to maintain pressure and eliminate tank maintenance. (LAFCO 2018)
</t>
  </si>
  <si>
    <t xml:space="preserve">The District receives surface water from the Smith River at the confluence of the North Fork and Middle  Fork.  The  District  holds  a  Water  Rights  Permit  to  take  up  to  345  gallons  per  minute  (gpm),  with  an  annual  withdraw  limit  of 135.9  million  gallons  (417  acre-feet). Raw  water  is  pumped  by  the  Gasquet CSD  from  the  Smith  River  to  a  water  treatment  plant located  approximately  500  feet  from  the  river.  Upon  treatment,  the  water  enters  into  a distribution  system  comprised  of  6-inch,  8-inch  and  4-inch  mainlines,  which  has  metered  connections. There are two storage tanks, which total 350,000 gallons of storage.The  Gasquet  CSD’s  existing  water  system,  originally  constructed  in  the  late  1960s,  has  been  modified somewhat over the years. 
The existing water delivery system is adequate to serve the Gasquet community. As water demand grows, the water treatment system is approaching its treatment capacity. Capacity challenges were documented in the District’s 2009 Water Treatment Plant Capacity Report and are summarized above. Some of the WTPCR recommendations have been implemented; other portions are currently being, or are scheduled for, implementation. Replacements and upgrades occur as needed. The District did not identify any immediate infrastructure needs at this time.   </t>
  </si>
  <si>
    <t>Hussey Ranch Corporation (HRC) C.S.D.</t>
  </si>
  <si>
    <t xml:space="preserve">n </t>
  </si>
  <si>
    <t>increasing block</t>
  </si>
  <si>
    <t>Water is treated with sodium hypochlorite and a sodium silicate additive is used.</t>
  </si>
  <si>
    <t xml:space="preserve">The water system is supplied by four 40-foot wells that are approximately 100 feet from Rowdy Creek,upstream from Fred Haight Drive. The district’s total storage capacity is 900,000 gallons.  Three main storage tanks have a 600,000-gallon combined storage capacity and five smaller storage tanks, located in proximity to various hill side subdivisions, have a 300,000-gallon combined storage capacity. The water system includes four 40-foot wells, two 225,000-gallon redwood storage tanks, three 100,000- gallon redwood storage tanks, and three smaller tanks that have a combined capacity of 125,000 gallons. There are four 25-horsepower pumps and 35-miles of eight-inch mainline for water distribution.
Critical infrastructure needs include the replacement of the wooden storage tanks, secured tank foundations, and the installation of new fire hydrants. Additional main storage capacity is currently being added. According to the prior MSR, 25 miles of piping is made of asbestos cement and is in need of replacement. </t>
  </si>
  <si>
    <t xml:space="preserve">Hunter Valley Community Services District supplies clear, sanitary, tasteless and odorless drinking water to 64 member customers with a capacity for a total of 80 properties within the HVCSD Jurisdiction at 50 to 60 PSI.  The  District  sanitizes  the  water  system  once  per  month  with  chlorine  using  a  drip  monitor.  </t>
  </si>
  <si>
    <t>HVCSD’s  water  source  is  a  single  well  located  adjacent  to  Hunter  Creek.  Total  District  water use  is  metered,  however  individual  residential  connections are not. Water is supplied to homes through 1” PVC supply lines on an unlimited basis. HVCSD’s water system is operating at 85% of its service capacity. The water system adequately serves the existing connections with no major deficiencies, however, the system is operating near its capacity. Also, in  light  of  current  statewide  drought  conditions  HVCSD  should  consider  metering  all  connections within the District.</t>
  </si>
  <si>
    <t>Klamath</t>
  </si>
  <si>
    <t>The  Klamath  CSD  water infrastructure  includes  three active  untreated  wells,  one  125,000  gallon  water  storage  tank,  and  a  water  distribution  system.  Water  is  metered  and  supplied  to  homes  through  3/4”  supply lines. The Klamath CSD serves approximately 62 water connections within the District. In 2014 the District hooked up three new commercial facilities to the water system including a hotel/casino, a Yurok Knowledge and Cultural Park, and the Yurok Tribe Justice Center. The water system was designed to meet both domestic water and fire flow requirements.
The Klamath CSD’s water system adequately serves the existing connections with no major deficiencies.</t>
  </si>
  <si>
    <t>36/month water; 18.40/ month, sewer</t>
  </si>
  <si>
    <t>Much  of  the  City’s  existing  storm  drainage  network  is  old  and  undersized,  depending  upon  inadequate  gutter  flow  and  undersized  pipes  and  drop  inletsxvii.  There  is  street  flooding  during  the rainy season. Some of the City’s sloughs and gulches, serving as natural drainage networks, have been filled, restricted,  and/or  altered.  Most  of  the  natural  networks  are  unimproved,  relatively  deep,  and  have  adequate  capacity  for  a  100-year  storm  event.  However,  due  to  erosion  and  siltation,  resulting  in  reduced  capacity  at  some  storm  drain  inlets  and  outlets,  a  few  of  the  gulches  experience  flooding.  No  actual  drainage  easements  exist  for  many  of  the  City’s  natural  drainage networks; due to lack of access, maintenance and replacement within these gulches can be difficult. (LAFCO)
The City of Eureka’s Storm Water Quality Management and Discharge Control Ordinance, contains detailed BMP requirements that are comprehensive, are consistent with the Federal Clean Water Act and the Porter-Cologne Water Quality Control Act , and are a very effective means of reducing stormwater pollution that are a result of development activities.</t>
  </si>
  <si>
    <t xml:space="preserve">The  City’s  wastewater  collection  system  contains  approximately  125  miles  of  sewer  main,  9,500  service  laterals,  18  lift  stations,  4  major  pump  stations,  and  associated  force  mains.  The  system  collects  and  conveys  between  1.6  and  1.8  billion  gallons  of  wastewater  per  year.  The  City  also  collects  wastewater  from  HCSD,  which  serves  the  unincorporated  areas  east  and  southeast  of  the city limits. The  City  operates  the  Elk  River  Wastewater  Treatment  Plant  (WWTP)  located  in  the  southwest  portion  of  the  City  near  the  mouth  of  the  Elk  River;  the  WWTP  was  designed  in  1981  for  the  purpose of treating, storing, and disposing of wastewater. The WWTP serves customers within the City of Eureka and also treats wastewater from the surrounding unincorporated areas served by HCSD. The total City, County, and HCSD population served by the WWTP is approximately 45,000. 
The  City’s  wastewater  collection  system  is  experiencing  deficiencies  that  are  typical  of  a  collection  system  of  its  age,  including  Inflow  and  Infiltration  (I/I),  pipe  condition  deterioration  (with  a  majority  being  clay  pipe),  aging  pumping  systems,  and  some  capacity  limitations.  Capacity  concerns  occur  at  a  few  locations  in  the  collection  system  during  significant  rain  events.   
The City has planned the following WWTP and collection system upgrades: Wastewater Collection System Replacement and Maintenance Program Implementation 
Wastewater   Inflow   and   Infiltration   Reduction   Program   -   A   multi-phased,   multi-year   program   for   reducing   I/I   into   the   wastewater   system   by   implementing   capital   improvement  projects  in  accordance  with  program  recommendations  based  on  field  tests. 
Sewer Lift Station and Pump Station Upgrades including a change to VFD pump control 
Extended Fuel Storage Facility
 Cross-town Interceptor Maintenance
 Installation, Replacement, Repair, or Relocation of Storm Drainage Facilities City-wide. </t>
  </si>
  <si>
    <t xml:space="preserve">The  City’s  water  treatment  plant  provides  chlorination  and  fluoridation  treatment.  </t>
  </si>
  <si>
    <t>wastewater = 66.02/month</t>
  </si>
  <si>
    <t xml:space="preserve"> Wastewater  flows  from  the  municipal  collection system by gravity to the headworks. Within the headworks, a comminutor and bar screen provide primary treatment. Wastewater from the headworks of up to 0.95 MGD is then pumped to a selector tank flowing by gravity to one of two rectangular extended aeration basins for biological treatment. From the aeration basins, wastewater flows by gravity to the adjacent rectangular clarifiers. Return activated sludge (RAS) is injected into the selector tank and  aeration  basins  as  appropriate  to  achieve  maximum  nitrogen  removal  efficiencies.  Aerobically digested sludge is then pumped to a belt press for dewatering. The dewatered sludge  is  transported  to  the  Humboldt  County  solid  waste  transfer  station  for  disposal  to  a  landfill. Clarified wastewater undergoes disc filtration prior to ultraviolet disinfection. From  October  1  through  May  14,  treated wastewater is discharged to Francis Creek at its confluence with the Salt River. From May 15 through September 30, treated wastewater for irrigation use is applied to neighboring agricultural land. Ferndale has been recycling its water since the new WWTF was completed in 2012.
Facility improvement projects include: need for improved I&amp;I, address issues with the equalizing storage pond, the UV disinfection system, and a composting facility.</t>
  </si>
  <si>
    <t xml:space="preserve">The City of Ferndale’s stormwater drainage system consists of a series of drainage inlets and underground pipes that eventually drain into the Salt River. Annual rainfall averages between40-60  inches.  As  mentioned  previously,  the  hydraulic  conditions  of  the  Francis  Creek  /  Salt  River watershed have resulted in a higher sediment load and reduced flows that contribute to flooding during periods of peak stormwater runoff. This is further impacted by undersized drainage facilities and challenges re taining/detaining water onsite due to a high water table and relatively flat land. 
he  city  is  currently  in  the  early  stages  of  updating  its  Drainage Master Plan to include watershed mapping, hydraulic modeling,  and  up-to -date stormwater  infrastructure  inventory  to assess  the  current  system  condition  and  to  identify  drainage  system  improvements.  This  will  incorporate  watershed-wide  restoration  planning  that is ongoing for Francis Creek and the Salt River.  </t>
  </si>
  <si>
    <t>City of Ferndale</t>
  </si>
  <si>
    <t>Ferndale, CA</t>
  </si>
  <si>
    <t xml:space="preserve">The City of Fortuna’s wastewater system is in good condition overall, and was expanded in 2006 to improve capacity and performance. The City’s wastewater facilities are permitted to treat up to 1.5 MGD mean daily dry weather flow averaged over a period of one calendar month. Existing dry weather flows are currently 0.95 MGD. Therefore, the treatment facility is operating at approximately 63% of its dry weather flow capacity. However, wet weather flows continue to pose a problem for the City.
The most significant collection system issues relate to existing collection system pipingcapacities.  The 12- and 15-inch sewer lines located between 9th and 12th Street, Loni Drive, and the area between I Street and L Street, respectively have flat grades and are subject to I/I.  The old gravity lines located along Newburg Road are considered at capacity and not suitable for handling new or increased flows.  There is also a lack of collection system piping in currently undeveloped areas. 
Wastewater system deficiencies are being addressed in the city’s Five-Year Capital Improvement Program.  The 2007 – 2008 CIP lists eighteen wastewater projects to be completed over the next five years.  </t>
  </si>
  <si>
    <t xml:space="preserve">The  city  has  identified  several  wastewater  facility  improvement  projects  and  continues  to  seek grant funding. The first is to address the collection system’s high inflow and infiltration (I/I). Surface stormwater and seasonally high groundwater is a significant contributor to I/I in Rio Dell. Poor drainage in areas of the city causes ponding and flooding leading to I/I. The city has been working to identify areas of the city where stormwater ponding and flooding has been   historically   problematic   and   is   near   wastewater   pipes   and   therefore   directly   contributing  to  I/I.  The  city  reports  they are  actively seeking  grant  funding  to  complete  a  comprehensive Sanitary Sewer Evaluation Study (SSES). </t>
  </si>
  <si>
    <t>The City is in the process of a drainage project for repairs and upgrades to severely degraded or  inoperable  portions  of  the  stormwater  system  in  various  locations  in  the  city, including culvert replacement and repair, completed in 2018. The City reports that future projects are planned, but still in need of financing.</t>
  </si>
  <si>
    <t xml:space="preserve">Currently, the City of Trinidad is comprised of approximately 200 residences, all of which have individual on-site wastewater treatment systems.    The maintenance of these systems is a responsibility that falls on the landowner. A large proportion of the existing on-site wastewater disposal systems are more than 20 years old and were either installed prior to permit requirements or prior to permanent record keeping. It is unknown whether systems in and around Trinidad are being maintained or functioning properly. Maintenance of septic systems is very important because it ensures the system is functioning properly, extends the life of the system and helps prevent system failure.    Failing septic systems pose a huge problem for homeowners and the City as a whole.
The City of Trinidad is in the process of implementing an Onsite Wastewater Treatment System (OWTS) Management Program to provide for sustainable development and better water quality protection, public health and safety and economic stability in our coastal community through improved management of onsite septic systems in Trinidad.    </t>
  </si>
  <si>
    <t>Potable water for the City system is currently supplied from Luffenholtz Creek, half mile from the coast, and approximately a mile and a half from the City. The pumps located at the infiltration gallery that supply pressure to move water through treatment to the storage tanks were inundated with sediment a few years back. The pumps were rehabilitated, but have never worked as well as expected since their repair. The pumps should be capable of delivering 120 gallons per minute (gpm), but only deliver about 100 gallons per minute.
The City of Trinidad has an operations and maintenance program that keeps the storage, treatment, and distribution systems in good condition. The storage tanks are regularly inspected and the steel bands tightened to prevent water losses. The City conducted leak detection testing on the distribution system in 2003 and tested all water meters in 2003. Major leaks detected have been repaired, and poorly functioning water meters are being replaced as funds become available.</t>
  </si>
  <si>
    <t xml:space="preserve">After being treated and chlorinated, water is stored in two redwood tanks, which are carefully monitored to keep the wood wet to avoid warping.    Water lines distributetreated water to homes and businesses from the redwood storage tanks.    Some out-ofcity residents are served from the line that carries water from the treatment plant to the tanks. These residents may experience a higher chlorine level than customers farther down the line, a problem currently under  study.    </t>
  </si>
  <si>
    <t>The   priority   storm   drain   improvements   in   the   2004 Storm   Drainage Master   Plan   have   been implemented.  Much  of the  area  north  of  Pudding  Creekand  south  of  the  Noyo  River  generally  do  not have improved drainage systems in place. Drainage in these areas is generally throughnatural channelsor site installed drainage pipes.Chapter 12.14, 17.60 and 18.60 of the City's Municipal Code require the City to reviewand conditionnew development to ensure that adequate on-site and off-site drainage is included  in  the  development.New  development is required  to  paya  drainage  impact  fee  and  therebyfund improvements necessary  to ensure  adequate  capacity within the storm drain system. (Fort  Bragg, 2012c; Fort Bragg, July 2017)</t>
  </si>
  <si>
    <t>The City maintains a system of surface and underground drainage facilities that drain into OrrsCreek, Gibson Creek, and Doolin Creek and eventually to the Russian River.  Since there is nocentral trunk line to collect and convey stormwater to the Russian River, capacity of thestormwater system is unknown.  The City has developed a Stormwater Management Plan to reducethe discharge of pollutants from urban runoff into creeks and the Russian River.  The planaddresses several areas of concern, public education and outreach, public involvement andparticipation, illicit discharge detection and elimination, construction site runoff control, post-construction stormwater management, and pollution prevention.The Public Involvement andParticipation Programincludes development and implementation of ways to detect and eliminateillicit discharges to the storm sewer system.  Construction runoff control could include siltfences and temporary stormwater detention ponds.  Post-construction management consists ofpreventative actions such as protecting sensitive areas (e.g., wetlands) or the use of structuralbest management practices such as grassed swales or porous pavement.  Pollution preventioninvolves developing and implementing a program for preventing or reducing pollutant runoff frommunicipal operations.
Major flood areas include lands adjoining waterways, such as the Russian River and its tributaries in the south Ukiah and Hopland areas.</t>
  </si>
  <si>
    <t>The CCSD sewer system consistsof four major collection basins; threeof them north of Town Creek, and the other south of the creek. The smallest of the three northern basins lies along East lane within the northeast corner of the CCSD. Wastewater in this basin flows by gravity to a lift station near the northern limit of the Commercial Street sewer main. The lift station pump ... lifts collected wastewater to the terminal manhole on the Commercial Street main where it joins wastewater generated in the largest northern collection basin situated within and west of Commercial Street.The largest collection basin located north of Town Creek and primarily west of Commercial Street includes contributors from parcels near the intersection of Howard Street and Crawford Road at the extreme northwest side, and from the contributors within the more urban area bounded by Howard Street on the north and Commercial Street on the east. All wastewater from these two northern collection basins flows by gravity toward Town Creek, and passes under the creek through an inverted siphon. A main interceptor sewer line located just south of Town Creek conveys collected wastewater east to the wastewater treatment plant.
The overall collection system serves a geographic area of about 185 acres, including approximately 35 acres that lie outside of the existing district boundary. The collection system service area contains approximately 200 residential users, 51 commercial users, 9 institutional users, 2 public uses, and 2 other uses that do not fit a standard user category. The sewer main piping comprising the collection system in the largest of the three northern basins includes approximately 3,900 linear feet of 8-inch diameter and 14,575 linear feet of 6-inch diameter asbestos-cement pipe (transite pipe). There are approximately 45 manholes and 10 mainline cleanouts in this portion of the overall system.
Originally, the collection system flowed towards Commercial Street, and flowed south to a point 1500 feet south of Elberle Street where it turned eastcrossing under Town Creek a second time to the treatment plant. In 2007, the Town Creek Bridge was bypassed with 654 feet of twelve inch line that directs sewage from north of Town Creek straight to the plant. The old line passing under the bridge was plugged.From the new manhole just north of the bridge to the manhole at Commercial and Howard Streets, 2,064 feet of sewer line were replaced with 10 inch SDR-26 PVC pipe. All 2,657 feet of sewer line on Howard Street was replaced with 8 inch SDR-26 PVC. Sewer line replacement included new manholes.
In its 2006 report, SHN Engineers listed a number of plant deficiencies:Grit, rocks, rags and other damaging materials were not effectively removed from the effluent flow. Equipment is damaged and ponds fill up with these materials requiring significant dredging.Headworks and pretreatment processes were significantly problematic. The headworks structure was much too small to allow proper maintenance of equipment. The comminutor was outdated, doesn’t work, and needed replacement. New equipment to remove more of the damaging materials entering the system was needed.The septage receiving system at that time relied on self-monitoring of septage haulers regarding quantity, pH, etc. SHN recommended an automated septage receiving system be installed.The two oxidation ponds suffer from varying degrees of seepage through their walls caused by rodents, roots, etc. At the time of the report groundwater tests were still being conducted to determine if the seepage through the pond bottoms was significantly affecting groundwater quality.Both holding ponds typically dry out during hot summer months, when practically all the treated effluent is evaporated from the oxidation ponds. This has caused the bentonite linings to crack and leak. When the ponds receive treated effluent it leaks uncontrollably into the groundwater. Attempts to keep the bottoms of the ponds moist during the hot months have not been effective because of an inadequate supply of well water and the inability to apply the water evenly across the surface.In recent years evaporation and seepage from the oxidation and holding ponds has all but eliminated the need to discharge treated effluent into Grist Creek. As a result the final filtering and disinfection systems have not been used in many years. This has led to significant problems with the pumping,filtering and disinfection systems.
A number of significant public health threats are caused by the District’s sewer system. Elementary School -raw sewage has overflowed out of the system in front of the school for 30 years.Overflow in Other Locations -At least two other locations had occasional overflows out of the system into streets.Back up into Homes -homes in two areas of the District occasionally had sewage backing up flowing into their yards.These problems mostly happen during storms.SHN states that both capital improvements to the system and upgraded maintenance practices are needed to correct these problem.
The majority of effluent disposal occurs through percolation into the groundwater beneath the holding ponds, which is in violation of the District’s existing NPDES permit5.The uncontrolled percolation that is occurring at present does not adequately protect the quality of groundwater underlying the plant area.
CSD has been busy in recent years correcting numerous problems with their collection system.  The remaining system problems noted above create significant constraints on the ability of staff to properly maintain the system. The “solutions” to the indicated problems are mostly investment in upgraded facilities; the difficulty is in obtaining sufficient funds for the “solutions”.</t>
  </si>
  <si>
    <t xml:space="preserve">  PO Box 744, Mendocino, CA 95460 
</t>
  </si>
  <si>
    <t>Caspar South Water District</t>
  </si>
  <si>
    <t>independent district</t>
  </si>
  <si>
    <t>Caspar, CA</t>
  </si>
  <si>
    <t>PO Box 195,  Elk, CA  95432 
Alternative Address:  6129 S Highway 1 Elk, CA 95432</t>
  </si>
  <si>
    <t>Elk, CA</t>
  </si>
  <si>
    <t>Gualala Community Services District</t>
  </si>
  <si>
    <t xml:space="preserve">8851 California Hwy 1, Gualala, CA 95445 </t>
  </si>
  <si>
    <t xml:space="preserve">Gualala, CA </t>
  </si>
  <si>
    <t>graduated</t>
  </si>
  <si>
    <t xml:space="preserve">P.O. Box 67 MANCHESTER, CA 95459
15401 Forest View Road, Manchester, CA 95459 </t>
  </si>
  <si>
    <t>Irish Beach</t>
  </si>
  <si>
    <t>The   District   has   five   water   tanks   strategically   located throughout the District (Refer to Figure 5-5).  Tank  3  is  an  84,000 gallon  tank  that  supplies  water  to  the  eastern  side  of  the  subdivision  and  was  replaced   in   2010.      The   western   side   of   the   subdivision is supplied via Tank 1, which is a 210,000 gallon  tank  that  was  replaced  in  2013.    A  10,000  gallon  settling  tank  is  located  between  the  Irish  Gulch diversion and treatment facility, which has a design  capacity  of  42  gpm  (0.09  cfs)  or  57  gpm  (0.127 cfs) with a filter unit kept in reserve.In  the  2010–2011,  the  lower  diversion  at  Irish  Gulch  was put online, numerous fire hydrants were added throughout     the     subdivision,     water     treatment     modifications  were  made,  a  transfer  station  was  rebuilt, and a pressure reducing station was installed. 
The  District  has  five  water  storage  facilities,  a  pipeline  network,  hydrant  system,  and  a  water treatment  plant.    (Refer  to  Figure  5-5).   The  District  has  approximately  7.6  miles  of  pipeline,  ranging from 6 to 2 inches in diameter.   Parts of the District’s distribution system dates from 1965, with sections added over the years, the newest of which was installed in 2000.   Over 83 percent of the District’s distribution and transmission system is more than 30 years old.  Much of this system has  an    estimated useful  life  of  40  years. 
To  address  aging  infrastructure  needs,  a  Proposition  218  Assessment  was  passed  by  District  voters  in  early  the  2000s.The assessment  funds  are  kept  in  a  special  reserve  account  specifically  for  capital  improvements  including  but  not  limited  to  replacement  of  pipelines,  pumps,  valves,  tanks,  hydrants,  and  connections. 
The  District  faces  a  number  of  challenges  including  ongoing  litigation  and  identification  and  development of water sources for future development.  Although not an immediate need, the District will need to identify additional sources to provide water supply as buildout of the District nears.    Additionally,  aging  infrastructure  is  reaching  the  end  of  its  lifespan  and  will  need  to  be  replaced or repaired in the near future.</t>
  </si>
  <si>
    <t>Water  quality  is  an  important  component  of  water  supply.    LCWD  reports  that  water  quality  is  currently  very  good  and  it  has  worked  diligently  to  resolve  past  water  quality  issues.    For  the  purposes  of  transparency,  those  past  water  quality  issues  are  summarized  here.  The  U.  S.  Geologic Survey in 1986 reported that chemical quality of water in basement rocks and valley fill is  generally  acceptable  for  most  uses.    Some  wells  may  have  naturally  occurring  high  iron,  arsenic, or manganese levels.  The Environmental Working Group reported in 2009 that levels of manganese  and  arsenic  exceeded  adopted  health  limits.    Additionally  other  constituents  including      total      haloacetic      acids,      total      trihalomethanes,      dibromochloromethane,      bromodichloromethane, bromoform, chloroform, alpha particle activity, dichloracetic acid, and radium  228  were  noted.    Some  of  these  constituents  are  byproducts  of  water  treatment  and  distribution and the District received violation notices from the State Department of Public Health CDPH) i n 2006 and 2008.  The District has refined its practices to reduce byproducts and is now in compliance with standards for these constituents. 
The  District  also  treats  its  water  to  lower  the  levels  of  naturally-occurring  iron,  manganese,  and  arsenic  in  the  system.    Iron  and  manganese  in  treated  water  do  not  pose  a  health  hazard;  however,  arsenic  in  well  water  is  a  human  health  hazard.    When  the  arsenic  standard  was  lowered  to  0.010  milligrams  per  liter  in  January  2006,  the  District  was  out  of  compliance  and  received notice  of  violation  from  the  CDPH  in  2006.    The  new  arsenic  treatment  system  was  installed  in  2008  and  successfully  operated  in  2009.    The  District  continues  to  monitor  this  constituent  to  ensure  compliance  with  regulatory  standards.    In  December  2009,  the  District  updated its permit application with the CDPH to acknowledge the installation of its new arsenic treatment  plant.    However,  those  Valley  residents  who  live  outside  the  District  boundaries  and  utilize their own private water wells as their primary drinking water supply do not benefit from the District’s water treatment process and remain at risk of exposure to arsenic.  This is an issue that may need to be addressed with the County Environmental Health Department.
A related water quality issue is the presence of hundreds of septic tanks near the ground surface and  above  the  aquifer.    Since  the  community  of  Laytonville  does  not  have  access  to  a  formal  centralized  wastewater  treatment  system,  septic  tanks  serve  as  the  primary  treatment  and disposal  method.    Sometimes  aging  septic  tanks  can  fail  and  create  water  quality  problems  such  as  E  coli  contamination.    Mendocino  County  is  aware  of  the  issues  and  the  Council  of  Governments   (MCOG)   and   Municipal   Council have   developed   a   community   plan   for   Laytonville to start discussing solutions.Protecting  water  quality  is  important  to  LCWD  and  it  has  conducted  an  assessment  of  Well  1  called  a  Drinking  Water  Source  Assessment  and  Protection  (DWSAP)  Program,  as  managed  by  the CDPH.  This Assessment found that a potential source of contamination for Well 1 is the rodeo restroom leach field, located adjacent to the WTP.  The closed Well 2 also represents a potential source of contamination to Well 1.  The District has not yet conducted a Drinking Water Source Assessment and Protection Program for Well 3 and this is a to-do item for the District.</t>
  </si>
  <si>
    <t>individual septic systems - 100s near ground surface and above aquifer which supplies LCWD</t>
  </si>
  <si>
    <t>Coagulation/oxydation to treat arsenic
The  water  treatment  process  includes  oxidation  with  chlorine  via  a  reaction  tank,  processing  through  filter  pumps,  and  the  addition  of  various  coagulants  and  sodium  bisulfite  to  reduce  chlorine residue.  Treatment with the new arsenic filtration components is also performed.  After treatment,  water  is  moved  to  the  distribution  system,  which  includes  four  storage  tanks  that  connect to the water mains.</t>
  </si>
  <si>
    <t>LCWD  is  operated  via  two  separate  pressure  or  distribution  zones  (the  East  Zone  and  the  West  Zone).  The East Zone lies east of Ten Mile Creek, and includes the downtown area of Laytonville, the  Laytonville  K-12  school  facilities,  and  surrounding  areas  along  a  two-mile-plus  stretch  of  Highway  101.    The  West  Zone,  where  approximately  60  percent  of  District  customers  reside,  lies  west  of  Ten  Mile  Creek,  and  includes  the  Cahto  Indian  Rancheria  and  Casino,  as  well  as  adjacent residential neighborhoods located on or adjacent to Branscomb Road.
There  are  approximately  13  miles  of  water  mains  that  carry  water  to  2  separate  pressure  or  distribution zones (the East Zone and the West Zone) as shown in Figures 6-11 and 6-12.  The East Zone lies east of Ten Mile Creek and includes two storage tanks that have a combined capacity of 750,000 gallons.  The West Zone lies west of Ten Mile Creek and has two storage tanks with a combined  capacity  of  310,000  gallons.    All  four  tanks,  with  a  combined  capacity  of  1,060,000  gallons, are filled through the distribution system.</t>
  </si>
  <si>
    <t xml:space="preserve">P.O. Box 314, Albion, CA  95410 </t>
  </si>
  <si>
    <t>Pacific Reefs, a small 25-lot sudivision</t>
  </si>
  <si>
    <t>17 of 24 lots</t>
  </si>
  <si>
    <t>tiered to encourage water conservation</t>
  </si>
  <si>
    <t xml:space="preserve">All  water  flows  through  a  chlorinator  before  being  pumped  into  the  District’s  two  storage  tanks.  </t>
  </si>
  <si>
    <t>36970 Omega Drive, Westport, CA 95488
P.O. Box 55 WESTPORT, CA 95488</t>
  </si>
  <si>
    <t>Westport</t>
  </si>
  <si>
    <t xml:space="preserve"> The  basic  rate  for  water  and  sewer  is  $83.01  per  month  for  each  residential  and  commercial  user.  lthough  the  District  has  meters  on  each  service,  basic  residential  rates  are  based  on  a  usage  of  12,000  gallons  per  month.    Water  use  in  excess  of  12,000 gallons per month is charged according to amount of usage. </t>
  </si>
  <si>
    <t>tiered; water use in excess of 12,000 gallons per month (residential) is charged according to amount of usage</t>
  </si>
  <si>
    <t>The  District  drilled  a  deep  well,  which  has  a  high  flow  rate,  but  is  unusable  because  of  high  manganese and iron content.  Use of the well water requires a filtration system that had a 2001 estimate  of  more  than  $100,000.    There  is  currently  no  funding  for  construction  of  a  filtration  system.</t>
  </si>
  <si>
    <t>We only have responsibility for ground water extraction. All members of the district obtain water from private wells or neighborhood private water companies. There is no central water distribution system in the district. Individual property owners receive their water from privately owned wells. The district has responsibility to monitor and control the amount of water extracted by each property owner.
Groundwater is the primary water supply for the community of Mendocino; water trucked in during the summer months provides a secondary supply. Every developed parcel has a well; individual wells are used to supply both commercial and residential water use.
In 1990, MCCSD adopted a Groundwater Management Plan (GMP) and Groundwater Extraction Permit Ordnance, 90-1. At the time of adoption two primary elements were included in the GMP:  (1) groundwater extraction permitting procedures and; (2) mandatory water conservation requirements. Since adoption of the GMP the District has adopted additional programs to include: (1) a Voluntary Water Conservation Education Program; (2) a Groundwater Monitoring Program; (3) a Water Recycling Program; (4) a Data Management Program and; (5) a Water Shortage Contingency Plan.</t>
  </si>
  <si>
    <t>graduated block - in addition to a meter charge, the MCWD charges a fee of $3.42 for every 1,000 gallons, which goes to O&amp;M and capital improvements (implemented 2009)</t>
  </si>
  <si>
    <t>The rates include a meter charge based on the size of the meter plus a usage charge.  Domestic water customers are assessed on a five-tier usage schedule ranging from $3.75 to $5.50 per 1,000 gallons.  Agricultural customers are charged a flat $0.69 per 1,000 gallons. (went into effect in 2010)</t>
  </si>
  <si>
    <t>2,760 acres immediately south of Ukiah</t>
  </si>
  <si>
    <t>The HPUD serves 350 water customers but has no water rights.  The HPUD maintains two storage tanks with a capacity of 800,000 gallons, which is approximately half the summer supply.  Current demand is 350 AFY.  The HPUD contracts with RRFC for up to 400 AF of Lake Mendocino water.  The HPUD has sufficient water capacity.
The Ukiah Valley Special Districts Municipal Service Review of 2013 recommended that Willow CWD, Calpella CWD, and Hopland PUD consider a formal consolidations through LAFCO.</t>
  </si>
  <si>
    <t>The average normal year demand is 119 AF.  The CCWD operates one well with a capacity of 40 AF and in order to meet demand must contract with RRFC for the remainder.  Because of geographical constraints, the CCWD must contract with Millview County Water District for treatment and transport.  Because of the uncertainty in water supply,  the CCWD is under a new hookup moratorium.
The Ukiah Valley Special Districts Municipal Service Review of 2013 recommended that Willow CWD, Calpella CWD, and Hopland PUD consider a formal consolidations through LAFCO.</t>
  </si>
  <si>
    <t xml:space="preserve">Millview, CA; The MCWD serves an 8.5-square-mile service area northeast and immediately north of Ukiah city limits. </t>
  </si>
  <si>
    <t xml:space="preserve">  PO Box 744, Mendocino, CA 95460</t>
  </si>
  <si>
    <t>PO Box 485, Albion, CA 95410</t>
  </si>
  <si>
    <t>PO Box 708, Mendocino, CA 95460</t>
  </si>
  <si>
    <t>Big River area near Mendocino, CA</t>
  </si>
  <si>
    <t>13270 Kenny Creek Road, Branscomb, CA 95417
P.O. BOX 72   BRANSCOMB BRANSCOMB, CA 95417</t>
  </si>
  <si>
    <t>Branscomb</t>
  </si>
  <si>
    <t>The Safe Drinking Water Information System lists a number of monitoring violations, dated as recently as September 2017 with compliance achieved March 11, 2018. The United States Environmental Protection Agency (USEPA) notes a monitoring and reporting violation dated January 2009 with compliance achieved in  April 2010.6</t>
  </si>
  <si>
    <t xml:space="preserve">Average service fees range between $61 and $80 per month. </t>
  </si>
  <si>
    <t xml:space="preserve">Average  service fees  range  between  $81 and  $100 per  month.  </t>
  </si>
  <si>
    <t xml:space="preserve">Average  service  fees  range  between  $41  and  $60  per month. </t>
  </si>
  <si>
    <t>Dos Rios Mutual Water Company</t>
  </si>
  <si>
    <t>11801 Dos Rios Road, Dos Rios, CA 95429</t>
  </si>
  <si>
    <t>Dos Rios, CA</t>
  </si>
  <si>
    <t>$41 - $80 per month</t>
  </si>
  <si>
    <t>Average  service  fees  range  between $81  and  $100  per  month.</t>
  </si>
  <si>
    <t xml:space="preserve">The Company owns and maintains 4active wells and approximately 2miles of pipeline, a 200,000 gallontank,and 3chemical feed pumps. The Fire District owns a tank of 100,000 gallons capacity,which is operated by the Company as an integral part of its water supply system. In additionto providing waterto the Fire Districtfor  fire  protection the  Company has  in thepastsupported the  school  district when  their  water supply failed andthe Town of Mendocino during a period of severe drought. </t>
  </si>
  <si>
    <t>4170 Richey Road, Ukiah, CA 95482
1400 ROAD A REDWOOD VALLEY, CA 95470</t>
  </si>
  <si>
    <t>13250 ESTATE DRIVE BOONVILLE, CA 95415
PO Box 64, Boonville, CA 94515</t>
  </si>
  <si>
    <t xml:space="preserve">The Company owns and maintains three active wells. </t>
  </si>
  <si>
    <t>61 - 80</t>
  </si>
  <si>
    <t>The Safe Drinking Water Information System lists the more recent monitoring violation dated 2013 with compliance  achieved  June  3, 2013. The USEPA  notesone  monitoring and  reporting violation on record dated March 31, 2013,with compliance achieved July 6, 2016 for this water system.</t>
  </si>
  <si>
    <t>private water company</t>
  </si>
  <si>
    <t>City of Point Arena</t>
  </si>
  <si>
    <t>P.O. BOX 205 POINT ARENA, CA 95468
135 Hay Parkway, Pt Arena, CA 95468</t>
  </si>
  <si>
    <t>61-80</t>
  </si>
  <si>
    <t xml:space="preserve">PO  Box  310, Talmage,  CA 95481 
1850 Talmage  Road, Talmage, CA </t>
  </si>
  <si>
    <t>Talmage, CA</t>
  </si>
  <si>
    <t>PO Box 166 Mendocino, CA 95640
44901 Baywood Drive MENDOCINO, CA 95460</t>
  </si>
  <si>
    <t>The  Safe  Drinking  Water  Information  System  lists a  number  ofmonitoring  violations,  the  most  recent occurring in March 2018. The USEPAnotes severalmonitoring and reporting violation dated June 23, 2016 with compliance achieved in November 201633.The  Surfwood  Mutual  Water  Corporation noted  that  SWRCB  Compliance  Order  02-03-18r-001  was received  March  2018  requiring  additional  water  treatment  to  comply  with  TTHM  and  HAA5  maximum contaminate  levels.  A  contract  with  BWS  Municipal  Water  Group  is  inprogress  (May  2018)  to  achieve compliance.</t>
  </si>
  <si>
    <t>PUC</t>
  </si>
  <si>
    <t>The City owns and operates a sanitary sewer collection system that provides sanitary sewer, or wastewater, service to approximately 1,200 acres in and around the City’s limits. The sanitary sewer system is comprised of four lift stations, approximately 140,300 lineal feet of collection piping ranging in size from six inches to 24 inches, approximately 484 manholes, approximately 150 cleanouts, and a 24-inch transfer interceptor which carries wastewater to the Santa Rosa Subregional Treatment Plant (also referred to as the Laguna Wastewater Treatment Plant) for treatment.
The City’s Master Plan found that the current lift stations are capable of adequately conveying the existing and future (year 2035) design flow with the exception of the Quail Hollow Lift Station. However, the existing and future modeled capacity deficiency for this lift station was very minor.</t>
  </si>
  <si>
    <t>Regulatory Issues</t>
  </si>
  <si>
    <t>DDW Violation Type</t>
  </si>
  <si>
    <t>DDW Action Date</t>
  </si>
  <si>
    <t>RWQCB Decision Type</t>
  </si>
  <si>
    <t>RWQCB Date</t>
  </si>
  <si>
    <t>DDW Rank</t>
  </si>
  <si>
    <t>SWRCB Rank</t>
  </si>
  <si>
    <t>1. Failure to comply with combined filter effluent turbidity performance standards</t>
  </si>
  <si>
    <t>B</t>
  </si>
  <si>
    <t>1. 10/21/14</t>
  </si>
  <si>
    <t>1. Violation of MCL for total coliform bacteria
2. Failure to submit monthly monitoring reports
3. Violation of Section 116555 pf the CA Health and Safety Code, which requires each public water system to have a reliable supply of water to serve its customers</t>
  </si>
  <si>
    <t>A</t>
  </si>
  <si>
    <t>1. 4/26/2017
2. 10/8/15
3. 10/17/14</t>
  </si>
  <si>
    <t>1. Fluoride MCL Violation for fourth quarter 2014
2. Total coliform MCL violation for February 2015
3. Disinfection byproducts MCL violations for third quarter 2015</t>
  </si>
  <si>
    <t>1. 3/25/15
2. 4/17/15
3. 11/12/15</t>
  </si>
  <si>
    <t>1. Violation of Total Coliform MCL</t>
  </si>
  <si>
    <t>1. 8/23/17</t>
  </si>
  <si>
    <t>C</t>
  </si>
  <si>
    <t>1. NOV &amp; transmittal of the 3/13 Compliance Evaluation Inspection Report. Deficiencies include: biosolids wasting rates insufficient to maintain system equilibrium; reporting erros including not reporting completed analyses and listing incorrect date for analyses.</t>
  </si>
  <si>
    <t>1. 4/24/13</t>
  </si>
  <si>
    <t>1. Compliance Order 02_18_17R_009</t>
  </si>
  <si>
    <t>1. 6/23/17</t>
  </si>
  <si>
    <t>1. Total coliform MCL violation for August 2013</t>
  </si>
  <si>
    <t>1. 9/30/13</t>
  </si>
  <si>
    <t>1. Total coliform MCL violation for March 2014</t>
  </si>
  <si>
    <t>1. 5/8/14</t>
  </si>
  <si>
    <t>1. NOV &amp; Transmittal of the 3/13 Compliance Evaluation Inspection Report. Deficiencies include: laboratory deficiencies; not monitoring for pH and temperature daily; monitoring records not correlated with periods of discharge; O&amp;M manual not being followed and in need of update.</t>
  </si>
  <si>
    <t>1. 4/23/13</t>
  </si>
  <si>
    <t>MCL Total coliform violation June 2017, Total coliform monitoring violation for April 2017, monitoring and reporting violation for June 2017</t>
  </si>
  <si>
    <t>7/25, 2017</t>
  </si>
  <si>
    <t>1. Total coliform bacteria
2. Total coliform monitoring and reporting violations for 2012 - 2013</t>
  </si>
  <si>
    <t>1. 7/19/2016
2. 2/24/17</t>
  </si>
  <si>
    <t>1. Failure to submit 2014 Annual Report to the Division
2. Inorganic, secondary, nitrate, nitrite, perchlorate, VOC, and SOC chemical monitoring and reporting violations for 2014 &amp; 2015
3. Total coliform monitoring and reporting violation for November 2015
4. Compliance Order No. 02_18_16R_001
5. Total coliform monitoring and reporting violation for july - november 2016
6. Total Coliform MCL violation for April 2017
7. Total Coliform monitoring and reporting violation for October 2013
8. Monitoring and reporting violation for December 2012</t>
  </si>
  <si>
    <t>1. 7/17/16
2. 1/22/16
3. 1/12/16
4. 3/30/17
5. 12/7/16
6. 6/2/17
7. 12/6/13
8. 2/12/13</t>
  </si>
  <si>
    <t>1. MCL violations for Total trihalomethane (TTHM) and Haloacetic Acid (HAA5)</t>
  </si>
  <si>
    <t>1. MCL Violation for total coliform for December 2016
2. same</t>
  </si>
  <si>
    <t>1. 3/7/2017
2. 1/31/17</t>
  </si>
  <si>
    <t>1. Total coliform monitoring and reporting violation for August 2016
2. Compliance Order No. 02_18_17R_011
3. Total coliform monitoring and reporting violation for 10/14</t>
  </si>
  <si>
    <t>1. 10/21/16
2. 7/7/17
3. 12/18/14</t>
  </si>
  <si>
    <t>Groundwater under Direct influence of surface water with inadequate treatment</t>
  </si>
  <si>
    <t>1. Failure to comply with combined filter effluent turbidity performance standards
2. Failure to comply with combined filter effluent turbidity performance standards</t>
  </si>
  <si>
    <t>1. 6/15/2016
2. 10/21/14</t>
  </si>
  <si>
    <t>1. 2/17/17</t>
  </si>
  <si>
    <t>1. 7/1/16</t>
  </si>
  <si>
    <t>1. 6/23/17
2. 5/28/13</t>
  </si>
  <si>
    <t>1. Compliance order No 02_18_17R_008
2. Failure to complay with a Compliance Order May 2013</t>
  </si>
  <si>
    <t>1. Failure to monitor for coliform
2. Failure to comply with combined filter effluent turbidity performance standards</t>
  </si>
  <si>
    <t>1. 3/7/2013
2. 10/21/14</t>
  </si>
  <si>
    <t>D</t>
  </si>
  <si>
    <t>1. Notice of Violation of SWRCB General Permit for Storm Water Discharges Associated with Construction and Land Disturbance Activities and Confirmation of Corrective Actions</t>
  </si>
  <si>
    <t>1. 3/7/16</t>
  </si>
  <si>
    <t>1. NOV: failing to divert surface runoff to prevent drainage from  sludge treatment and storage sites</t>
  </si>
  <si>
    <t>1. 3/10/17</t>
  </si>
  <si>
    <t>1. Notice of Violation of SWRCB General Permit for Storm Water Discharges from Small Municipal Separate Storm Sewer Systems</t>
  </si>
  <si>
    <t>1. Compliance order for violation of section 116555 of CA Health and Safety Code, which requires each public water system to have a reliable water supply for its customers.</t>
  </si>
  <si>
    <t>1. 10/17/14</t>
  </si>
  <si>
    <t>1. Failure to monitor for coliform
2. Violation of section 116555 of the CA Health and Safety Code, which requires each public water system to have a reliable water supply for its customers.</t>
  </si>
  <si>
    <t>1. NOV &amp; transmittal of the 3/13 Compliance Evaluation Inspection Report. Deficiencies include: laboratory deficiencies; missing monitoring results, not recording effluent flow continuously, flow meters haven't been calibrated recently and calibration records couldn't be located.</t>
  </si>
  <si>
    <t>1.4/24/13</t>
  </si>
  <si>
    <t>1. Administrative Civil Liability Complaint: Discharger's self-monitoring reports for the complaint period document seven violations of effluent limitations. All seven violations are subject to MMPs.
2. Order No. R1-2017-0002, Waste Discharge Requirements and Water Recycling Requirements for the City of Crescent City Wasteater Treatment Facility, Del Norte County</t>
  </si>
  <si>
    <t>1. 7/22/2016</t>
  </si>
  <si>
    <t>1. TCE MCL Violation for third and fourth quarter 2014</t>
  </si>
  <si>
    <t>1. 2/19/17</t>
  </si>
  <si>
    <t>1. Violation of MCL for total Trihalomehtanes (TTHM) in drinking water</t>
  </si>
  <si>
    <t>1. 3/19/13</t>
  </si>
  <si>
    <t>1. Failure to sample for disinfection byproducts
2. Compliance order for violation of section 116555 of the California Health and Safety Code, which requires each public water system to have a reliable water supply for its customers.</t>
  </si>
  <si>
    <t>1. 6/3/13
2. 10/17/14</t>
  </si>
  <si>
    <t>1. 10/17/2014</t>
  </si>
  <si>
    <t>1. Notice of Violation and CA WC Section 13267 Order for Technical Reports: unlawful discharges of waste into waters of the state (violations of Conditional Waiver of Waste Discharge Requirements for Existing Cow Dairies in the NC Region).
2. Notice of Violation of CWC Section 13267 Order for Technical Reports, Staff's recommendation. Failed to submit technical reports 4/6/17
3. NOV: CWC Section 13267 Order for Technical Reports</t>
  </si>
  <si>
    <t>1. 1/9/2017</t>
  </si>
  <si>
    <t>1. Compliance order for violation of Section 116555 of the CA Health and Safety Code, which requires each public water system to have a reliable supply of water for its customers.</t>
  </si>
  <si>
    <t>1. Cis-1,2-dichloroethylene and trichloroethylene monitoring and reporting violation for second quarter 2014.
2. Trichloroethylene and cis-1,2-dichloroethylene monitoring and reporting violation for the first quarter of 2013
3. Trichloroethylene MCL violation and domestic water supply permit No. 02-18-05P-4900791 violation</t>
  </si>
  <si>
    <t>1. 8/27/14
2. 6/11/13
3. 11/13/13</t>
  </si>
  <si>
    <t>1. Water Quality Certification for the Willits Emergency Waterline Replacement Well
2. Water Quality Certification for the Willits groundwater test well project
3. NOV and Transmittal of 3/13 Compliance Evaluation Inspection Report. Deficiencies include: laboratory deficiencies; late Biosolids Report; lack of documentation of calibration; time-paced rather than flow based influent and effluent composite samplers; foaming at discharge point 003.</t>
  </si>
  <si>
    <t>1. 3/4/15
2. 6/21/17
3. 4/24/13</t>
  </si>
  <si>
    <t>1. Exceeded MCL for disinfection byproducts in 2015
2. Failure to comply with MCL for a disinfection byproduct</t>
  </si>
  <si>
    <t>1. 8/12/2015
2. 10/8/13</t>
  </si>
  <si>
    <t>1.Notice of Violation of 9/9/15 Water Quality Certification and Regional Water Board Order No. 86-51</t>
  </si>
  <si>
    <t>1. 4/15/2016
2. 12/7/16</t>
  </si>
  <si>
    <t>1. Failure to submit 2015-2016 Annual Report as required by the General Permit for Storm Water Discharges Associated with Industrial Activities, Woodley Island Marina, WDID NO. 1 12I019820
2. Failure to submit 2015-2016 Annual Report as required by the General Permit for Storm Water Discharges Associated with Industrial Activities, Redwood Terminal 2, SCDC No. 1 12I025990
3. Failure to submit 2015-2016 Annual Report as required by the General Permit for Storm Water Discharges Associated with Industrial Activities, Fields Landing Boat Yard, WDID No. 1 12I019819
4. 2nd Noncompliance: Failure to submit 2015-2016 Annual Report as required by the General Permit for Storm Water Discharges Associated with Industrial Activities, Fields Landing Boat Yard, WDID No. 1 12I019819
5. Water Quality Certification For HBMWD - Mad River Operations
6. Water Quality Certification for HBMWD - RW Mathews Dam/ Ruth Lake Operations</t>
  </si>
  <si>
    <t>1. 8/4/16
2. 8/4/16
3. 8/4/16
4. 9/12/16
5. 9/15/15
6. 9/15/15</t>
  </si>
  <si>
    <t>1. Total coliform monitoring and reporting violations</t>
  </si>
  <si>
    <t>1. Failure to submit 2014 Annual report to the Division
2. Total coliform monitoring and reporting violation for June 2015
3. Failure to comply with treatment technique
4. Treatment technique violation for July 2015
5. Citation for the source flow meter
6. Monitoring and reporting violation for November 2012</t>
  </si>
  <si>
    <t>1. 7/17/15
2. 7/24/15
3. 7/29/15
4. 8/25/15
5. 7/25/17
6. 1/8/13</t>
  </si>
  <si>
    <t>1. Bacteriological monitoring violation
2. Chemical monitoring violation
3. Citation for NonCompliance</t>
  </si>
  <si>
    <t>1. 3/7/2013</t>
  </si>
  <si>
    <t>1. Failure to Monitor for coliform.</t>
  </si>
  <si>
    <t>1. 9/11/17
2. 11/30/17
3. 8/31 17</t>
  </si>
  <si>
    <t>1. Bacteriological monitoring violation</t>
  </si>
  <si>
    <t>1. 3/29/2013</t>
  </si>
  <si>
    <t>1. Citation for violation of the coliform MCL January 2013</t>
  </si>
  <si>
    <t>1. Failure to collect repeat and raw source coliform bacteria samples.</t>
  </si>
  <si>
    <t>2. 9/6/17</t>
  </si>
  <si>
    <t>1. Failure to conduct routine monitoring for coliform bacteria in drinking water</t>
  </si>
  <si>
    <t>1. 1/20/2016</t>
  </si>
  <si>
    <t>1. Citation for failure to submit surface water treatment monthly monitoring reports</t>
  </si>
  <si>
    <t>1. 3/1/2017</t>
  </si>
  <si>
    <t>1. Lead and copper monitoring and reporting violation</t>
  </si>
  <si>
    <t>1. 9/8/17
2. 12/16/13</t>
  </si>
  <si>
    <t>1. Lead and copper monitoring and reporting violation
2. Monitoring and reporting violation</t>
  </si>
  <si>
    <t>1. Failure to conduct or report monthly coliform sampling</t>
  </si>
  <si>
    <t>1. 8/14/14</t>
  </si>
  <si>
    <t>1. 10/14/14</t>
  </si>
  <si>
    <t>1. Nitrate monitoring and reporting violation for first quarter 2013</t>
  </si>
  <si>
    <t>1. 6/10/13</t>
  </si>
  <si>
    <t>1. Total coliform monitoring and reporting violation for 3/14
2. Total coliform monitoring and reporting violation for May 2017</t>
  </si>
  <si>
    <t>1. Nitrate and nitrite monitoring and reporting violations
2. Failure to comply with the Condition #17 of Domestic Water Supply Permit No. 02-03-02P23002</t>
  </si>
  <si>
    <t>1. 9/17/14
2. 12/13/12</t>
  </si>
  <si>
    <t>1. Failure to monitor for coliform bacteria in drinking water
2. Failure to monitor for coliform bacteria in drinking water</t>
  </si>
  <si>
    <t>1. 1/11/2017
2. 2/22/17</t>
  </si>
  <si>
    <t>1. Disinfection by-product monitoring reporting violation for 2010 - 2012</t>
  </si>
  <si>
    <t>1. 3/11/13</t>
  </si>
  <si>
    <t>1. 6/9/17</t>
  </si>
  <si>
    <t>1. Tetrachloroethylene monitoring and reporting violation fourth quarter 2013
2. Tetrachloroethylene monitoring and reporting violation first quarter 2013</t>
  </si>
  <si>
    <t>1. 3/17/14
2. 6/11/13</t>
  </si>
  <si>
    <t>1. Total coliform monitoring violation
2. Bacteriological monitoring and reporting violation</t>
  </si>
  <si>
    <t>1. 7/17/2017
2. 9/19/14</t>
  </si>
  <si>
    <t>1. Failure to submit 2015 - 2016 Annual Report as required by General Permit for Storm Water Discharges Associated with Industrial Activities, Windsor Wastewater Treatment Plant, WDOD No. 1 49I020487</t>
  </si>
  <si>
    <t>1. 8/4/2016</t>
  </si>
  <si>
    <t>F</t>
  </si>
  <si>
    <t xml:space="preserve">EUREKA, CITY OF, ELK RIVER WWTP </t>
  </si>
  <si>
    <t>Admin Civil Liability</t>
  </si>
  <si>
    <t>Fort Bragg City WWTP; Expedited Payment Letter</t>
  </si>
  <si>
    <t>Ukiah City WWTP</t>
  </si>
  <si>
    <t>Fort Bragg City WWTP</t>
  </si>
  <si>
    <t>Expited Payment Letter</t>
  </si>
  <si>
    <t xml:space="preserve"> 6.16.17</t>
  </si>
  <si>
    <t>City of Fortuna WWTP</t>
  </si>
  <si>
    <t>Admin civil liability</t>
  </si>
  <si>
    <t>5.23.2018</t>
  </si>
  <si>
    <t>2018.04.24</t>
  </si>
  <si>
    <t>1. 9.5.2019
2. 12.06.2012</t>
  </si>
  <si>
    <t>1. Admin Civil Liability
2. Cease and Desist Order</t>
  </si>
  <si>
    <t>1. Category 2 Pollutant (Effluent Violation for Group 2 Pollutant)</t>
  </si>
  <si>
    <t>1.15.2019</t>
  </si>
  <si>
    <t>Category 1 Pollutant (Effluenct Violation for Group 1 Pollutant)</t>
  </si>
  <si>
    <t>1/31/2019, 1/22/2019; 2/14/2019; 2/28/2019; 3/12/2019</t>
  </si>
  <si>
    <t>1. 6.7.2017
2. 1.24.2018
3.2.28.2019</t>
  </si>
  <si>
    <t>1. Admin Civil Liability
2. Admin Civil Liability
3. Unauthorized Discharge and Order Conditions</t>
  </si>
  <si>
    <t xml:space="preserve">The   Company has   two   active   wells   (East   and   West   Wells)   and owns   and/or  maintains approximately 0.8 miles  of  pipeline and  no additional  infrastructure. </t>
  </si>
  <si>
    <t>1. 4/12/13
2. 10/17/14</t>
  </si>
  <si>
    <t>1. As of October 2016, the Division hadn't received results for a routine bacteriological sample collected from the distribution system of the WC during August 2016.
2. System is in violation of permit by operating Buckeye and Hotel Wells year round; they are considered to be groundwater under the direct influence of surface water during rainy winter months and their use is restricted to between May 15 and September 15 in the system's water supply permit. Additionally, the system doesn't monitor raw water for bacteria monthly.
3. The Division hasn't received results for a routine bacteriological sample collected in 10/14.</t>
  </si>
  <si>
    <t xml:space="preserve">The Company owns and maintains one well and approximately four to five miles of pipeline. </t>
  </si>
  <si>
    <t>The Fieldbrook-Glendale CSD’s receives treated water through the HBMWD and is not limited by either source or treatment capacity with respect to its ability to serve new connections. The only major deficiency associated with the existing system and the existing development they serve is lower than desirable water pressure within some localized areas. In addition, a stand by generator is needed at the main (Lyman Rd) booster pump station and a new roof is needed on the redwood tank. The Fieldbrook-Glendale CSD may need to expand its water distribution system at some point to serve this additional growth.
The Fieldbrook-Glendale CSD purchases treated water from Humboldt Bay Municipal Water District (HBMWD) for delivery to its customers. The FGCSD system begins at a water meter just north of the intersection of Fieldbrook Road and includes over 10 miles of water mains, one booster pump station, and one 400,000 gallon water tank. Water quality is excellent and meets or exceeds State standards. Some localized pressure problems are experienced by some residences and this problem needs to be addressed before any additional growth is to occur. Other water system improvements anticipated to be needed include the installation of a standby (emergency) generator at the booster pump station and the construction of an additional reservoir. In the Glendale area, low water pressure is among the primary concerns voiced by local residents.
Water service within the Glendale area is generally very good, with the exception of some low pressure areas. The only major deficiency associated with the existing system and the existing development they serve is lower system pressure within some localized areas. The Glendale area does not have any storage in its service area and normally relies on the HBMWD water reservoirs, although the Fieldbrook reservoir can be used to back feed to this area in an emergency. The Blue Lake FPD Fire Chief, who has fire protection responsibility for most of Glendale, states that additional water storage is required within Glendale for fire suppression as well as domestic water needs (Personal Communication, January, 2017). Glendale will need to expand its water system infrastructure to serve additional growth. The Fieldbrook-Glendale CSD receives treated water through the HBMWD and is not limited by either source or treatment capacity with respect to its ability to serve new connections.</t>
  </si>
  <si>
    <t xml:space="preserve">The City public water system includes raw water collection,treatment, and distribution facilities,which are owned and operated by the City. The Water Treatment Plant(WTP)is located at 31301 Cedar Street in  Fort  Bragg. </t>
  </si>
  <si>
    <t>Presently, the District maintains and operates a water system and a sewer system.
The water system was recently purchased from private owners and consists of two water sources, a treatment plant, four water tanks, three booster stations, approximately 380 active service connections, and a waterline distribution network. One of the water sources is surface water from the South Fork of the Eel River and one is a shallow well in downtown Garberville. The surface water source is regulated by the California Surface Water Treatment Regulations.
The existing system has adequate production, treatment, and storage capacities for the average daily demand. The maximum daily demand is 370,830 gpd based upon the maximum month of July 1999. The total storage capacity for the system is approximately 300,000 gallons. This is not sufficient to meet the maximum daily demand or to provide any fire protection services during the maximum daily demand. The existing system provides adequate water pressure throughout the District. Reports of inadequate flow for fire suppression purposes have been received for Maple Street. This is likely due to insufficient line sizes. The system in general has very few fire hydrants, and many of those installed are wharf hydrants that will not provide sufficient flow for fire suppression. The fire department reported that there are only a few hydrants that are approved for use during a structure fire, and most are located on Redwood Drive.
The Eel River Infiltration Gallery is the main water source and it is a surface water source. It was originally installed in 1940. The infiltration gallery has one 6-inch 320-gpm 50-HP submersible pump that was installed in February 1999. The pump operates against an approximate 380 feet differential elevation head. The pump discharges to the water treatment plant adjacent to the 200,000-gallon storage tank. The pressure filter in the water treatment plant has a limited capacity of 250 gpm. The existing treatment plant filtration cell does not have sufficient capacity to allow processing of the maximum daily demand. The treatment plant produced a total of 80 million gallons of water in 1999.
The majority of the water mains in downtown Garberville were installed prior to 1940. Some of the lines are lead joint, some are copper, and most are either iron or asbestos cement. Only the line in Redwood Drive is 8 inch. Most of the downtown mains are 4-inch lines. The water mains in the Wallen and Johnson Subdivision were installed in 1978 and are mostly 6-inch lines.
The Garberville SD recently completed a water system improvement project that included: new submersible river intake pumps and emergency power supply; a new surface water treatment plant with new pressure filters, highly efficient chlorine contact chamber, and a backwash water recycling system; the retrofit of an existing booster pump station with new pumps, valving, and controls; over one mile of new water mains and distribution piping; and a new 750,000 gallon finished water storage tank. In addition, the Garberville SD recently annexed 84 Assessor’s Parcels already served by the District, into the district boundary. According to the Local Agency Formation Commission (LAFCo) staff report for the annexation, “The District has been actively planning and constructing water and wastewater facility improvements to address system deficiencies and to provide sufficient capacity to meet current and future service demands.”</t>
  </si>
  <si>
    <t xml:space="preserve"> The water is chlorinated at the well site and then pumped to the District’s two storage tanks</t>
  </si>
  <si>
    <t xml:space="preserve"> The plant consists of three river intake pumps, four horizontal press filters, two clearwells, and three high-service pumps.  The plant is normally used in the summer months, due to higher demands.  </t>
  </si>
  <si>
    <t>Orleans CSD water supply consists of an infiltration gallery within Pearch Creek with unknown but adequate capacity. Orleans CSD currently uses inline filtration, which is no longer an accepted filtration technology in the State of California. As a result, the District has recently applied to fund a project which includes a fourth filter, turbidity meters, a second 100,000 gallon storage tank, and a new exit flow meter to replace the high flow turbine meter. Additionally, it has been proposed by the District to move the polymer and chlorine injection point further uphill from the current treatment point, which could provide the necessary flocculation time to change the system from inline to direct filtration (NCRP Demonstration Project for Orleans Community Services District, January 2015). The Orleans CSD received funding from the North Coast Resource Partnership to conduct a demonstration project to evaluate water demand, water storage, water rights, a water shortage plan, and develop strategies for addressing those needs.
OCSD’s water supply consists of an infiltration gallery within Pearch Creek with unknown but adequate capacity. Water flows by gravity to treatment, where it is prechlorinated and then filtered through three parallel Permutit automatic backwash filters. The District recently began feeding polymer or other coagulant. Water is then stored in a 100,000 gallon redwood tank and fed to distribution. Two pressure zones exist within the system, with one zone served by the redwood storage tank and a second zone served by a booster pump. The distribution system consists of mostly asbestos cement pipe with some ductile iron, PVC, and steel, all ranging in size between 2 inches and 8 inches in diameter. The distribution system was installed in 1977 and 1997.</t>
  </si>
  <si>
    <t>PCSD’s water supply consists of a groundwater well of unknown capacity and a surface water spring source with variable capacity. The spring source is unable to meet summertime demands, and therefore only serves the upper portion of the system during low flows while the well supplies water to the rest of the system. The well is primarily used during dry months. The spring is believed to be under the influence of surface water, is not filtered, and is continuously chlorinated.
The system has a total of eight storage tanks ranging in size from 250 gallons to 60,000 gallons for a total combined capacity of 74,850 gallons. The system has numerous small pressure zones with anywhere between two and four connections. The distribution system consists of a variety of piping, not all of which meet standards. The exact amounts of any particular piping are unknown. Some electrical conduit is currently being used for water piping. The system has replaced approximately 2,050 feet of piping since 2000 with PVC piping.
According to the 2004 DHS annual inspection report, PCSD retailed an estimated 8.75 million gallons of drinking water in 2003. Average daily use for the entire District is estimated at 0.024 mgd, and peak daily use is estimated at approximately 0.085 mgd. The Phillipsville area has approximately 65 active service connections. The system does not have a master meter to monitor production.
The Phillipsville CSD water system was in poor condition with inadequate storage capacity, a distribution system consisting of non-standard materials such as electrical conduit, limited source capacity, and lack of treatment. The District received American Recovery and Restoration Act funding through DDW and upgraded the water system infrastructure to resolve these issues. The project included the installation of a treatment plant on the spring source, the replacement of distribution pipes, and the installation of a 140,000 gallon storage tank. The project was completed in 2012. The improvements were designed to serve existing development plus ten
percent additional capacity to accommodate some growth. The state DDW reports issues with the system remain relating to the turbidity of water that feeds a spring that serves the upper portion of the District and the need for additional storage. The drinking water system is adequate for current needs and does not have significant deficiencies (2014 Housing Element Attachment J, Detail of Infrastructure and Service Needs of Legacy Communities).</t>
  </si>
  <si>
    <t>The Company owns and maintains three active wells, the Chinquapin Lake Intake, approximately six miles of pipeline, and a pump station.</t>
  </si>
  <si>
    <t>The District’s water system consists of two water sources, a conventional filter water treatment plant, three storage facilities, two pressure reduction vaults, and one booster pump station, as well as the transmission and distribution lines, many of which were installed prior to 1950. There are presently 600 service connections.
The sources of water are the South Fork of the Eel River (surface water) and an unnamed spring (ground water). The water treatment plant design capacity is 460,000 gallons per day. The water permit allows for a draw of 1.05 CFS. The spring source is limited to .123 CFS, and 52 AC-FT per year. The maximum production for the spring is 46,000 gallons per day. The total capacity of the three storage areas is approximately 380,000 gallons. Additional storage capacity is indicated for fire safety during high use periods, which coincide with the highest fire danger seasons. There are areas within the district that are in the planning stages of subdivision; the developer would have to provide the needed additional storage capacity to enable the District to provide services to numerous additional customers Redway CSD’s water system consists of two water sources, an infiltration gallery in the South Fork of the Eel River and an unnamed spring, which is “inactive”. The Redway CSD’s total storage capacity is approximately 735,000 gallons in the residential area and 100,000 gallons in the Meadows Industrial Park. The District maintains approximately 25 miles of distribution piping, which is reported to have inadequate pressure in portions of the system during fire flows.
The Redway CSD completed a project to address water system deficiencies in 2009. The District received funding through DDW and upgraded piping and valving to improve the operation and performance of the water treatment system and rehabilitated the Eel River intake. According to WaterWorks Engineers (WWE), Redway CSD Water and Wastewater Systems Capacity Analysis, 2014, “(t)he water treatment plant is limited by the design flows of the water intake pumps and booster pumps, and the pretreatment system to a capacity of 450 gpm. At the current Maximum Day Demand of 494,000 gallons, the water plant has to run 18.3 hours per day at its full output of 450 gpm in order to provide this volume of water. This should be viewed as essentially at capacity, because the plant is not staffed 24 hours per day, and while the bulk of the treatment process is automated, it is not designed for complete un-manned operation. Depending on the demand of significant new connections to the water system, the (Water Treatment Plant) capacity would need to be increased.” “It is the opinion of WWE that water treatment system is currently at capacity, and the water storage and distribution system is already struggling to meet the demands of existing connections. These issues should be addressed before substantial additional service connections are made.”</t>
  </si>
  <si>
    <t xml:space="preserve"> a water purification system,</t>
  </si>
  <si>
    <t>filtered prior to distribution</t>
  </si>
  <si>
    <t>Surface water is collected from Jack Peter’s Creek, stored, and filtered prior to distribution.</t>
  </si>
  <si>
    <t xml:space="preserve">On June 29, 2017 the City of Weed filed a complaint (COMP-#23422) to the Division of Water Rights and State Water Resources Control Board requesting assistance in addressing a dispute between the City of Weed and Roseburg Forest Products regarding the rights to 2.0 cfs of water from Beaughan Springs in the Shasta River basin. As an independent citizen group, Water for Citizens of Weed,  California, we would like to file this complementary complaint in support of the City’s complaint and to provide some additional background and information. The Parent Complaint Number is COMP-23422 submitted 6/29/17. The child Complaint Number is COMP-23423 for your reference. </t>
  </si>
  <si>
    <t>A  community  treatment,  storage,  and  distribution  system  was  installed  in  1976  using  Wages  Creek as the water supply.  Water is siphoned from the Creek via an infiltration gallery under the creek  bottom.    In  2000,  to  reduce  turbidity  problems  during  very  high  and  low  flows,  the  infiltration gallery was moved upstream and buried further underground. In  2009,  the  District  constructed  a  100,000  gallon  steel  water  tank  with  the  assistance  of  Proposition    50    Integrated    Regional    Water    Management   Plan   Implementation   Grant,   to   increase  water  supply  reliability,  fire  protection,  emergency  water  supply  and  maintenance  of  bypass flows in Wages Creek as required by the water  right.    The  tank  is  located  above  the  community   and   provides   water   supply   via   gravity.  Although  it  provides  improved  water  supply   reliability   within   the   District,   the   tank   provides limited term storage (10 days, up to 30 days with conservation measures implemented) and   water   rationing   has   been   implemented   during times of high turbidity. Additionally, the District has a 100,000 gallon Redwood Water Tank.  The Redwood Water tank is in  a  state  of  degradation  and  is  leaking.  Staff  has  identified  two  solution  alternatives:  line  the  tank; or  repair  the  floor  of  the  tank.    The  District  currently  has  no  funding  for  completing  either  alternative and continues to monitor and temporarily patch the leaks as best it can.Water storage needs also include fire storage, which is required to meet standards of 1,500 GPM flow for 2 hours.  This flow and duration corresponds to a fire storage volume of 180,000 gallons, nearly all of the District’s current storage capacity.   Additionally, emergency storage is needed to  ensure  water  service  is  continued  in  the  event  there  is  an  interruption  in  water  supply,  a  transmission line breaks, or  if  there  are  other  emergency  needs.    Emergency  storage  is  typically  one  to  three days  of  existing  water  demand,  which  was  estimated  at  nearly  80,000.
The District’s distribution consists of two water storage tanks, a waterline network, meters, and a fire hydrant system. The hydrant system is up to date.  Transmission lines consist of a four-inch PVC pipe  that  conveys  water  from  the  District’s  treatment  plant  along  Wages  Creek  to  the  road  leading up to the  storage  tank.    ( Refer  to  Figure  9-9:  Water Transmission System)     From  there  a  six  -inch PVC pipe connects the storage tank with the distribution system.  The remainder of the distribution system is composed primarily of six-inch pipe constructed of asbestos-cement,  PVC,  and ductile iron.  The lines remain in serviceable condition; however the mains are more than 35 years  old  and  are  reaching  the  end  of  their  useful  lives.    The  distribution  lines  are  fed  from  the  storage  tanks,  which  are  co-located  thereby  essentially  feeding  the  distribution  lines  from  one  source.  It is unknown whether or not the District has a capital improvement plan in place to plan ahead for replacement of aging distribution and transmission lines.</t>
  </si>
  <si>
    <t xml:space="preserve">We don't treat; we provide pre-treated water to our customers. </t>
  </si>
  <si>
    <t xml:space="preserve"> The WTP uses direct  filtration  to  remove  99  percent  of  Giardia  lamblia  cysts  and  90  percent  of  viruses.  </t>
  </si>
  <si>
    <t>The only required treatment is for bacterial and pathogen disinfection and pH adjustment.  To accomplish this, the SCWA treats the water with chlorine for disinfection, and sodium hydroxide to adjust the pH before it is delivered to the various water dis-tricts and cities, including Cotati.</t>
  </si>
  <si>
    <t xml:space="preserve">All water introduced into the City's distribution system undergoes chlorination and fluoridation treatment. During the summer, this naturally filtered water is disinfected with chlorine. During the winter, it is further treated at a Turbidity Reduction Facility which reduces the occasional turbidity (cloudiness) in the source water.  While turbidity itself is not a health concern, the State Water  Resources  Control  Board  (State  Board)  Division  of  Drinking  Water  (DDW)  is  concerned  that  at  elevated  levels,  turbidity  could  potentially interfere with the disinfection process. </t>
  </si>
  <si>
    <t>Both the City of Rohnert Park and the Sonoma County Water Agency chlorinate the water that we provide to our customers. Due to seasonal variations in water source and the demand for water, you may notice minor fluctuations in the chlorine taste of our water.</t>
  </si>
  <si>
    <t>Water collected from the Russian River through deep collector wells requires no additional treatment with the exception of chlorine which is added for disinfection, and sodium hydroxide which is added to adjust the pH of the water to reduce corrosion of lead and copper plumbing fixtures.</t>
  </si>
  <si>
    <t xml:space="preserve"> Before  entering  the  water  distribution  system,  the  water  is  chemically  treated  and  ultra-filtered  to  improve its quality and remove most contaminants. The water is then stored at various locations throughout the City, ready to be delivered to our homes and businesses.</t>
  </si>
  <si>
    <t xml:space="preserve">The City’s water supply comes from a recently completed infiltration gallery in the South Fork of the Eel River. The production capacity of the gallery is tied to water levels within the river, such that in the winter the pumps can deliver around 700 gpm, but in the summer production falls to about 550 gpm (0.792 MGD). Water is pumped to treatment for filtration and disinfection before entering the City’s distribution system. The Metropolitan Wells project provided a state-of-the-art filtration system upon the City's old well site and added an additional layer of water security for the City. Moving forward, the City is working on obatinaing State grants through Proposition 1 to rehabilitate aged water lines and replace water storage systems.  </t>
  </si>
  <si>
    <t>Because of the nature of ground water in the Ukiah Valley, the only requirement that is necessary at our wells is the addition of a disinfectant to maintain safe potable water in the distribution system.</t>
  </si>
  <si>
    <t xml:space="preserve">completely upgraded  the Water Treatment Plant  in  2015,  added  a  third  filter  and  a  220,000-gallon  pre-treatment upflow solids contact clarifier, lined the 3MG main water storage tank in 2016, and replaced 3,400-feetof 10-inchsteel pipe with 12-inchductile iron and C-900pipingin 2009 and 2016(Willits, Nov 2018). </t>
  </si>
  <si>
    <t>Windsor's water supply is naturally high quality. As a result, only chlorine disinfection is required to meet drinking water standards. The pH of the water is adjusted to protect the Town distribution and home plumbing systems from the natural effects of corrosion.</t>
  </si>
  <si>
    <t>Water from Fall Creek is chlorinated and filtered before  it  is  delivered  to ourcustomers.  All  water  systems  using  surface  water  are  required  to  routinely measure  the  turbidity  or  "clarity"  of  the  filtered  water.  Turbidity  measurements  are  needed in  order  to monitor the effectiveness of the filtration process at removing microbiological contaminants that may be found in surface water.</t>
  </si>
  <si>
    <t>2014 Survey Response</t>
  </si>
  <si>
    <t>0-50; minimum monthly fee of $40.00 for first 2,000. cu. ft. after that additional usage will be billed according to use at same rate per cubic foot.</t>
  </si>
  <si>
    <t>50-100</t>
  </si>
  <si>
    <t>Ancient Redwoods RV Park</t>
  </si>
  <si>
    <t>25-50</t>
  </si>
  <si>
    <t>contained in rental fees</t>
  </si>
  <si>
    <t>100-250</t>
  </si>
  <si>
    <t>no charge</t>
  </si>
  <si>
    <t>Bar 717 Ranch and summer guests</t>
  </si>
  <si>
    <t>Some unincorporated areas of Del Norte County.</t>
  </si>
  <si>
    <t>They contract with Crescent City, which sells water to individuals, and the Bertsch Oceanview CSD charges a water service fee on top of that, for maintenance of the system.</t>
  </si>
  <si>
    <t>$0-50</t>
  </si>
  <si>
    <t>$0-50; Bertsch Ocreanview's monthly service fee: $9.75.   They contract with Crescent City, which sells water for a minimum monthly cost of $12.30 for 0-500 cubic feet, plus $1.07 for each additional cubic foot.</t>
  </si>
  <si>
    <t>Bucktail (a community within Lewiston), Trinity County.</t>
  </si>
  <si>
    <t>monthly/annual flate rate</t>
  </si>
  <si>
    <t>Annual rate: $368/12 = $30.67</t>
  </si>
  <si>
    <t>0 - 25</t>
  </si>
  <si>
    <t xml:space="preserve"> </t>
  </si>
  <si>
    <t>private system</t>
  </si>
  <si>
    <t xml:space="preserve">Mill Site, Humboldt </t>
  </si>
  <si>
    <t>0-25</t>
  </si>
  <si>
    <t>Youth Camp, Sonoma County</t>
  </si>
  <si>
    <t>N/A, summer camp</t>
  </si>
  <si>
    <t>Private</t>
  </si>
  <si>
    <t>System has paid FT staff (y/n)</t>
  </si>
  <si>
    <t>250-500</t>
  </si>
  <si>
    <t>Unincorporated areas of Del Norte County.</t>
  </si>
  <si>
    <t>$6.50/ month</t>
  </si>
  <si>
    <t>$50-100</t>
  </si>
  <si>
    <t>Fort Bragg, Mendocino County.</t>
  </si>
  <si>
    <t>Monthly/ Annual Flat Rate</t>
  </si>
  <si>
    <t>Monthly/ Annual Flat Rate: Monthly flat rate that increases by unit.</t>
  </si>
  <si>
    <t>Town of Fort Jones</t>
  </si>
  <si>
    <t>35 min./water   15 sewer</t>
  </si>
  <si>
    <t>Garberville , Humboldt</t>
  </si>
  <si>
    <t>residential water - 66.89   residential wastewater - 47.70
Water- Variable Base and Variable Usage  base rate is by meter size and usage rate is by amount used.  Wastewater - fixed base and variable usage. residential usage based on the months of Jan-Mar.   Commercial base rate based on 90% of last years usage and usage rate based on 90% of last months usage for each strength.</t>
  </si>
  <si>
    <t>There is a one-time connection fee of $10,352, and an annual fee of $1,574.37.</t>
  </si>
  <si>
    <t>Happy Camp, CA</t>
  </si>
  <si>
    <t>Uniform Rate Schedule</t>
  </si>
  <si>
    <t>HERITAGE HOUSE RESORT/SURFWOOD RESIDENTS</t>
  </si>
  <si>
    <t>We serve the Holland Heights Neighborhood, adjacent to Santa Rosa in Sonoma County</t>
  </si>
  <si>
    <t>Increasing Block (Graduated) Rate Schedule</t>
  </si>
  <si>
    <t>Kelly subdivision, Sonoma County</t>
  </si>
  <si>
    <t>Cotati, CA</t>
  </si>
  <si>
    <t>Mark West Acres, Mark West Watershed</t>
  </si>
  <si>
    <t>Mark West Meadows, Sonoma County</t>
  </si>
  <si>
    <t>McCloud, CA</t>
  </si>
  <si>
    <t>MidWay RV Park Humboldt county</t>
  </si>
  <si>
    <t>Population</t>
  </si>
  <si>
    <t>Primary source of water</t>
  </si>
  <si>
    <t>Specifics about water source(s)</t>
  </si>
  <si>
    <t>Included as part of monthly site rental</t>
  </si>
  <si>
    <t>Montague, Siskiyou County</t>
  </si>
  <si>
    <t>1,000-5,000</t>
  </si>
  <si>
    <t>$49 per acre/foot; Over $100</t>
  </si>
  <si>
    <t>Orick, CA</t>
  </si>
  <si>
    <t>Phillipsville, CA</t>
  </si>
  <si>
    <t>Point Arena Lightstation, Mendocino County</t>
  </si>
  <si>
    <t>Redcrest, CA</t>
  </si>
  <si>
    <t>Redway, CA</t>
  </si>
  <si>
    <t>$50-100; Res. $60.00 goes by use; Commercial $64. per month and goes up by use.</t>
  </si>
  <si>
    <t>Ruth Lake Campground and Marina in Mad River, Trinity County.</t>
  </si>
  <si>
    <t>Salyer Heights, CA</t>
  </si>
  <si>
    <t>Monthly/Annual Flat Rate</t>
  </si>
  <si>
    <t>$180 a year</t>
  </si>
  <si>
    <t>Santa Rosa Mobile Estates     Mobile Home Park located in Santa Rosa, Ca.  /  Sonoma County</t>
  </si>
  <si>
    <t>100/ residence/ mo</t>
  </si>
  <si>
    <t>Weed and CSA 5</t>
  </si>
  <si>
    <t>Smith River, CA</t>
  </si>
  <si>
    <t>$0-50; $24 minimum charge, then $1.32 per 100 cubic foot afterwards within 0-2,000 cubic feet; over 2000 = $1.59 per cubic foot.</t>
  </si>
  <si>
    <t>Trinity Center, CA</t>
  </si>
  <si>
    <t>no charge for water, campground</t>
  </si>
  <si>
    <t>Triumph Life Camp</t>
  </si>
  <si>
    <t>City of Ukiah</t>
  </si>
  <si>
    <t>Village of Valley Ford</t>
  </si>
  <si>
    <t>over $100</t>
  </si>
  <si>
    <t>Weaverville, CA</t>
  </si>
  <si>
    <t>Staff and guests of the retreat center in Sonoma County</t>
  </si>
  <si>
    <t>single septic system</t>
  </si>
  <si>
    <t>In house systems, no charges</t>
  </si>
  <si>
    <t>An onsite well would be great, currently we buy our water from a neighbor with a well.</t>
  </si>
  <si>
    <t>0 - 15</t>
  </si>
  <si>
    <t>16 - 50</t>
  </si>
  <si>
    <t>51 - 100</t>
  </si>
  <si>
    <t>101 - 250</t>
  </si>
  <si>
    <t>251 - 500</t>
  </si>
  <si>
    <t>&gt; 5,000</t>
  </si>
  <si>
    <t>501 - 1,000</t>
  </si>
  <si>
    <t>1,001 - 5,000</t>
  </si>
  <si>
    <t># Hookups</t>
  </si>
  <si>
    <r>
      <rPr>
        <b/>
        <sz val="10"/>
        <color theme="1"/>
        <rFont val="Calibri"/>
        <family val="2"/>
        <scheme val="minor"/>
      </rPr>
      <t>Rate structure described</t>
    </r>
    <r>
      <rPr>
        <sz val="10"/>
        <color theme="1"/>
        <rFont val="Calibri"/>
        <family val="2"/>
        <scheme val="minor"/>
      </rPr>
      <t xml:space="preserve"> 
</t>
    </r>
  </si>
  <si>
    <t>Rate Structure</t>
  </si>
  <si>
    <t>Contained in rental fees/ camp cost</t>
  </si>
  <si>
    <t>Flat rate - monthly or annual</t>
  </si>
  <si>
    <t>Increasing block</t>
  </si>
  <si>
    <t>No charge</t>
  </si>
  <si>
    <t>Seasonal</t>
  </si>
  <si>
    <t>Subsidized</t>
  </si>
  <si>
    <t>Monthly Water/ Wastewater Bill</t>
  </si>
  <si>
    <t>$0 - $50</t>
  </si>
  <si>
    <t>$51 - $100</t>
  </si>
  <si>
    <t>$101 - $150</t>
  </si>
  <si>
    <t>&gt; $150</t>
  </si>
  <si>
    <t>Involvement with NCRP categories</t>
  </si>
  <si>
    <t>NCRP Participation</t>
  </si>
  <si>
    <t>Familiar; regular participant</t>
  </si>
  <si>
    <t>Unfamiliar; interested</t>
  </si>
  <si>
    <t>Unfamiliar; disinterested</t>
  </si>
  <si>
    <t>Unfamiliar; lack resources to investigate/participate</t>
  </si>
  <si>
    <t>Familiar; infrequent participation</t>
  </si>
  <si>
    <t>Familiar</t>
  </si>
  <si>
    <t>Familiar; lack resources to participate</t>
  </si>
  <si>
    <t>Familiar; not a participant</t>
  </si>
  <si>
    <t>The  Company  owns  and maintains one active well and approximately two miles of pipeline. In addition, the Company owns a well pump,  water  storage  tank  and  pump,  tank  liner, treatment  building,  water  treatment  equipment, distribution   valves,   customer  meters,   and three standpipe   hydrants.</t>
  </si>
  <si>
    <t>McKinleyville and the City of Arcata’s water supply are vulnerable to natural disaster, therefore, an emergency intertie was constructed to allow for the flow of water to occur between both systems if necessary. This line remains stagnant when not in use, therefore, a 5/8-inch bypass was installed which allows the water within the intertie to turnover and maintain its chlorine residual. All water that passes through the bypass is metered and currently enters into the City of Arcata’s water system from the McKinleyville system.” (McKinleyville CSD UWMP, 2015: P 13)</t>
  </si>
  <si>
    <t>The City owns and operates a water supply and distribution system that supplies potable water to residences and businesses within the City limits. The City’s potable water supply comes primarily from water purchased from the Sonoma County Water Agency (SCWA) and water pumped from groundwater wells owned and operated by the City.
The City’s main water supply is comprised of ground water from the Russian River permitted under a surface water diversion right for infiltration and groundwater from SCWA wells. In addition to the SCWA water supply, the City uses local groundwater supply from three municipal well sites located within city limits.
Prior to 1992, the City used groundwater to supply more than half of its demands. More recently, the City’s water strategy has been to meet its demands by use of its SCWA water supply and to use its local groundwater supplies to supplement its needs during peak periods and during periods of drought. The City’s local groundwater supply is a key element of its drought contingency plan and is planned to remain as such throughout the 25-30 year planning horizon of the UWMP.4 The City actively seeks to balance the use of its SCWA water supplies and its local groundwater supplies in a way that ensures a sustainable yield of local groundwater.
Additionally, as described in the UWMP, the City desires to implement a system that would allow for the delivery and use of recycled wastewater that is treated at the Santa Rosa Subregional System.
There are currently three groundwater wells located within the City’s water distribution system.
The City owns two water storage tanks. The West Sierra Avenue storage tank was constructed in 1997 and is a knuckle-roofed, welded steel storage tank with a total storage capacity of 1.0 million gallons. The facility is located west of Highway 101, just south of West Sierra Avenue, outside of the City limits. The tank has a base elevation over 249 feet and an overflow elevation of 274 feet. The high operating water surface elevation in the tank is 272 feet and the tank has a combined inlet/outlet pipe.
The Cypress Avenue storage tank is a 100,000 gallon storage tank located at the end of Loma Linda Avenue. This storage tank is currently out of service; however the City plans to construct a new 400,000 gallon tank at this location in the future.</t>
  </si>
  <si>
    <t>The City’s water supply comes entirely from five groundwater wells (four active and one emergency stand-by) located at the City’s corrosion control facility. The combined rated capacity of all wells is 4,000 gpm, or 5.76 MGD. Water is chlorinated in the wells as a precautionary measure due to the annular seals being less then 50 feet deep and then pumped from the wells into a 120,000 gallon wet well, containing three 100 horsepower booster pumps that pump water into the City’s distribution system.</t>
  </si>
  <si>
    <t xml:space="preserve">The City’s water supply comes entirely from five groundwater wells (four active and one emergency stand-by). The well site includes disinfection and corrosion control facilities. It is believed that this water source is tied to the Eel River. The combined rated capacity of all wells is 4,000 gpm, or 5.76 MGD. Water is chlorinated in the wells as a precautionary measure due to the annular seals being less than 50 feet deep and then pumped from the wells into a 120,000 gallon wet well, containing three 100 horsepower booster pumps that pump water into the City’s distribution system. The distribution system is divided up into eight pressure zones and contains a series of pumps, water tanks, reservoirs, and hydropneumatic tanks. The combined storage capacity of the system is approximately 7.3 million gallons. Some pressure zones do not have adequate storage, but can be provided water through booster stations with portable generators on site.
The city’s distribution system includes 37 miles of water piping.  The system is composed of both new and old piping, with a mix of older asbestos-cement and cast-iron pipe, and newer polyvinyl chloride or PVC pipe.  
Water system infrastructure deficiencies have been addressed in the city’s five Year CIP. 
</t>
  </si>
  <si>
    <t>Crescent City Adopted MSR/SOI 10 2019  The CCHA is  developing an affordable housing project with Project Based Vouchers (PBVs) as a partial funding source.  They have secured property, committed vouchers and selected a contractor, Danco Communities, and entered into a deferred development agreement to build the “Harbor Point Apartments” an affordable housing project with subsidized units.      Water Services. The Crescent City water system provides water collection, treatment and distribution to the incorporated city of Crescent City, certain unincorporated areas near the city, and the Pelican Bay State Prison through a system comprised of one well in the Smith River, and 60 miles of water mains. Under contractual agreements, the City also delivers water within the Bertsch-Oceanview Community Services District (BOV CSD), the Church Tree Community Services District (CT CSD),   Crescent Fire Protection District W-1 (FDW1) and the Meadow Brook (MB) area of the Del Norte Flood Control District.
 The Smith River provides an abundant supply of high quality fresh water.</t>
  </si>
  <si>
    <t>ECWD’s  water  system  is  classified  as  a  ‘community  water  system’  and  includes  a  water treatment plant (WTP), one well, and several miles of pipeline.   The  District does not own any major equipment.  The District owns the following infrastructure:
 water treatment plant;
 two water storage facilities – 30,000 and 84,000 gallons 
 pipes; 
 One new supply well;
 parcel  of  land where  the  well  is  located  (one  parcel  is  owned  and  ECWD  has  an  easement over the second parcel); and 
 parcel of land that houses a storage shed, community center, and volunteer fire station. 
Projects  or  impacts  to  Greenwood  Creek  have  the  potential  to  negatively  affect  the  District’s  water  supply.  For  example,  a  project  to  replace  the  Greenwood  Creek  Bridge  resulted  in  temporary impacts to the District.</t>
  </si>
  <si>
    <t>The City’s water system is  comprised  of  three  surface  water  sourcesincluding  the  new  Summers  Lane Reservoir  constructed  in  2015; threeraw  water  transmission  mains; two  raw  water  storage  ponds located  at the  WTP; the WTP that was originally constructed in the 1950’s and upgraded in the 1980’sand has a capacity of2.2 million gallons per day (MGD); two 1.5 million gallon (MG) steel storage tanks and one  300,000  gallon  storage  tank; over  30  miles of distribution  lines that  deliver  water  throughout Fort  Bragg; and one booster  pump  station  for  the  East  Fort  Bragg  pressure  zone (LAFCo,2008). Additionally the City has funding for and will add an additional1.5 million gallon finished water storage tank in Fiscal Year 2017-18. (LAFCo,2008; Fort Bragg, July 2017) The City’s water supply system draws raw water primarily  from the  Noyo River with the  limitation that pumping  does  not  exceed  3.0  cubic  feet  per  second  (cfs).The  Noyo  River direct  diversion flows  by gravity into a 5,000 gallon wet well and is then pumped via pipeline to the WTP from a pump station on the river bank.The Newman Reservoir is an on-stream reservoir located on a 54-acre parcel owned by the  City of  Fort  Bragg and impounds water  from  the  Newman  Gulch. The  Summers Lane Reservoir  is  a new  reservoir with  a  capacity  of 45  acre-feet  (AF) located  on  this  same  property.  The  Summers  LaneReservoir is an off-stream storage facility that holds water from Waterfall Gulch .Approximately 20% of the City’s water supply during the summer months is drawn from  the Newman and  Summers Lane Reservoirs and  approximately  25% throughout the  year  is  from the Waterfall Gulch  diversion, all of which  are  gravity  fed  through  a  single ten-inch pipeline to  the  raw  water  storage  ponds  at  the  WTP. (LAFCo,2008; Fort Bragg, July 2017).
The aging infrastructure of the water system and the reliability of the water collection conduits are the primary factors influencing the City’s ability to provide water services to  customers.</t>
  </si>
  <si>
    <t>Fair condition/ Upgrades planned</t>
  </si>
  <si>
    <t>Good condition</t>
  </si>
  <si>
    <t>Poor condition</t>
  </si>
  <si>
    <t>Uncertain water supply</t>
  </si>
  <si>
    <t>The BOV CSD receives its water from the City of Crescent City.  From the City’s distribution center, water is conveyed south, through a 12-inch diameter BOVCSD waterline, until it reaches a booster station located on Elk Valley Road.The booster station contains two pumps with sufficient generator backup power for simultaneous operation.  Each pump can deliver approximately 550 gallons per minute (GPM) and together, approximately 900 GPM.  Typically, a single pump is operated daily for 7-9 hours (depending on the season).  The backup power generator has enough electrical capacity and fuel to continuously operate both pumps for a minimum of 24 hours.  The distribution system that is upstream of the booster station is considered the BOVCSD water distribution system.  The District notes that there are a few BOVCSD connections located downstream of the booster station as well.  The BOV CSDwater distribution system contains approximately 12.8 miles of 4-inch-12-inch piping, the majority of which (74%)is 6-inches and 8-inches in diameter.  The majority of the BOVCSD’s existing water distribution system was constructed in 1973 and is predominately Asbestos Cement Pipe.The District maintains a 750,000 gallon reservoir that was constructed in 1998. 
In general, the BOV CSD’s water distribution system has few known deficiencies.  The BOV CSDmaintains a master water meter within the booster station and the volume is recorded by Crescent City personnel on a daily basis.  The following calculations for the maximum daily demand (MDD) were based on the highest “normalized” data readings.  The 2008 normalized MDD was 418,000 gallons.  Of the District’s 750,000 gallon reservoircapacity, 300,000 gallons are maintained for fire flows.  The remaining 450,000 gallons are available for the District’s useto deliver to its customers.  The District reports that there is sufficient capacity within the existing reservoir to maintain the MDD of the BOVCSD without having to utilize the booster station’s available pumping capacity</t>
  </si>
  <si>
    <t>Adequate</t>
  </si>
  <si>
    <t>The Districtowns,  operates,  and  maintains  a  public  water  system forwater  supply,  treatment,  and distribution. The District’s water system facilities and infrastructure includes two reservoirs, Lake  Emily which feeds into Lake Ada Rose,on Willits Creek and a tributary within the Eel River watershed, aWater Treatment Plant (WTP) with adesign capacity of 1.2 million gallons per day (MGD), 24 water tanks with 1.7 million gallons(MG)of storage capacity, 18 pump stations, and 64 miles ofwater mains. The District also has a four-bay utility department garage located at the WTP.The District’s water system is classified as a Large Water System because it has more than 500 connections and is under the jurisdiction of the State Water Resources Control Board (SWRCB) Division of Drinking Water Supply Permit No. CA2310009.The District’s water system serves a total of 1,555 connections, including 1,505 in Brooktrails Township, 49 connections in Spring Creek, and 1 connection to the City of Willits for the Willits Municipal Airport.The District’s water system serves 1,548 residential, 4 commercial, and 3 public service connections.Lake  Emily  has  a physical storage  capacity  of 251acre-feet (AF),and  allowed  water  rights  of  300  AF underSWRCB  Water  RightPermit  No.  015913,and  Lake  Ada  Rose  has  a  storage  capacity  of  138 AFunderSWRCB Water RightPermit No. 014218, for a total available waterstoragesupplyfor the Districtof 389AF.(BTCSD:2018, 2019; LAFCo, 2010).</t>
  </si>
  <si>
    <t>Fair condition/ Upgrades planned/ identified</t>
  </si>
  <si>
    <t>The City of Eureka purchases water from a wholesaler, Humboldt Bay Municipal Water District. Under the agreement between the District and The City of Eureka, the deliveries from the District to the City are considered to be deliveries of the City's water, emanating from its own water rights not those of the District. Deliveries to the City in excess of the City's water rights are considered deliveries of the District's water.
Water  is  supplied  to  two  primary  pressure  zones:  the  Low  Zone  and  the  High  Zone.  A  24-inch  steel  main  supplies  the  low  zone  by  gravity,  and  a  16-inch  steel  force  main  supplies  the  high  zone  with  pumping.  The  high  zone  pumping  capacity  is  2,400  gallons  per  minute  (GPM).  The  low  zone  is  fed by gravity from the 20-MG reservoir, with an increased capacity flow of up to 6,000 GPM when using two 50-HP vertical turbine pumps and one backup 100-HP pump.   The  system’s  total  storage  capacity  is  22.3  MG,  comprised  of  a  20-MG  raw  water  storage  reservoir,  a  1-MG  ground-level  steel  tank,  a  500,000-gallon  ground-level  steel  tank,  a  500,000-gallon elevated steel tank, and a 300,000-gallon clear well. 
The  City’s  distribution  system  has  normal  deficiencies  for  a  system  of  its  age,  which  includes  an  aging piping system and low-pressure and fire-flow issues. Planned water distribution system improvements within the City include the following:  Repairs  and  replacement  of  deteriorated,  undersized,  and  aged  mains,  valves,  and  services  in  accordance  with  the  Water  Distribution  System  Annual  Replacement  and  Maintenance Program  
Planned water treatment system improvements Corrosion control and upkeep of water storage tanks A new pump station at the Harris and K Streets tank farm 
Replacement  of  fire  hydrants  that  do  not  meet  the  City’s  current  standards  for  fire  flow  capacity 
Installation of water meters at all City facilities</t>
  </si>
  <si>
    <t xml:space="preserve">Ferndale water sources originate from groundwater and are known as the High Line Springs, Low Line Springs, and Van Ness Well. These sources have a combined maximum production capacity of  approximately  518,000  gallons  per  day.  As  of  2012,  existing  maximum  daily  demands  are  estimated  at  208,000  gallons  per  day,  which  is  approximately  40%  of  source  capacity. Approximately 70% of the water is pulled from the springs, with back up production from the Van Ness Well.
</t>
  </si>
  <si>
    <t>The water treatment facility produces water that meets or exceeds the State regulations for drinking water. The turbidity and residual free chlorine levels comply with the maximum allowable levels, treatment occurs in  highly efficient chlorine contact chamber.</t>
  </si>
  <si>
    <t>In  2014  the  Company  was  placed under the groundwater use regulations of Mendocino City Community Services District (MCCSD), which are susceptible to restrictions during time of droughts. The Company is exploring reactivation of its surface water  sources  in  Slaughterhouse  Creek as  a  means  of  resolution  to  the  issue.  A  connection  with  the Surfwood Mutual Water Corporation is another possibility the Company is considering, as is a connection to a potential citywide water supply system should MCCSD undertake to develop one. Further challenges noted by the Company include improving water quality, upgrading their plant, installing an additional fire hydrant, responding  to disasters  such  as  earthquakes,  and  replacing  tanks.</t>
  </si>
  <si>
    <t xml:space="preserve">The HRC CSD gets its water from a well on Peacock Ranch, located adjacent to the Smith River, which provides water to residential users and the Del Norte Golf Course. The State Department of Health Services classifies the HRC CSD’s source water as groundwater.  The classification of water source type dictates the water system regulations to ensure water quality. The district has a 132,000 gallon storage tank and distribution piping.  The system has a maximum capacity of approximately 100 connections. The HRC CSD’s overall water system is in good condition.  The existing system has no major deficiencies for serving the current population.  Due to age and composition the existing poly piping serving homes around the golf course is in need of replacement and should be scheduled.
In addition to the Peacock Ranch operation, two small privately owned water systems are in use. The Kelsey Trail Water Company, located in the northeast corner of the HRC CSD SOI between North Bank Road and the Smith River, serves residential users. The second privately ownedsystem, Blackberry Water Company, located in the southern portion of the HRC CSD SOI between North Bank Road and Smith River, serves the immediately surrounding residential area.The Jedediah Smith Homeowners Association (JSHOA) board members and residents have inquired about connecting their water system with the HRC CSD. The JS HOA is located just north of the district boundaries and in the sphere of influence.  The HRCCSD responded that if the JSHOA is willing to provide additional infrastructure needed to compensate for the new system demand a connection could be considered.  HRCCSD requested that JSHOA get an independent evaluation to address technical issues in each system. </t>
  </si>
  <si>
    <t>The Safe Drinking Water Information System lists several monitoring violations, the latest of which was dated 2017 with compliance achieved September 21, 2017. The USEPA notes a monitoring and reporting violation dated March 2017 with compliance achieved in September 2017.</t>
  </si>
  <si>
    <t xml:space="preserve">The MCWD receives most of its water from surface water rights.  In addition, it can purchase up to 1,520 acre-feet (AF  ) of Lake Mendocino water.  During the period from 2000 to 2009, the MCWD was able to meet demand.  The average demand from 2000 to 2008 was 1,462 AF and production was 1,556 AF.  Demand for a year with normal precipitation (2004) was 1,522 AF, which is used as the baseline for projections to 2030.The MCWD has sufficient supply to serve its customers through 2015.  A recent cease and desist order would reduce available supply by 785 acre-feet per year (AFY).  The order is being contested; however, if it is upheld, the MCWD would have difficulty supplying water in 2020 and beyond unless it can purchase additional Lake Mendocino water or find another source. 
The MCWD also owns and operates a treatment plant  capable of treating 2400 gallons per minute.  The plant is located at 2850 Redemeyer Road (Exhibit 3.2-1 ).  It has a design capacity of 3.0 million gallons per day (mgd).  Average daily demand is 1.7 mgd, maximum daily demand is 2.7 mgd.  The plant has sufficient capacity to meet an estimated peak demand of 2.8 mgd. The plant consists of three river intake pumps, four horizontal press filters, two clearwells, and three high-service pumps.  The plant is normally used in the summer months, due to higher demands.  The MCWD also owns and operates a well field located immediately adjacent to the existing water treatment plant.  The well field is used to provide water through the water treatment plant and to the distribution system for a majority of the year.  During the summer higher demand period, groundwater is blended with treated surface water.The MCWD has a storage capacity of 3.24 million gallons or approximately two days’ supply.  The MCWD also maintains two pump stations located in the Deerwood subdivision that pump water to and from its storage facilities.  The MCWD’s existing infrastructure is sufficient to meet current demand; as additional supplies are secured, the MCWD can increase treatment plant capacity and storage to meet demands of additional new services.  However, with the moratorium,  expansion is not contemplated in the near future.
The MCWD offices have moved to 151 Laws Avenue, which houses the RRFC and WCWD, and shares office space with the staff of the Willow County Water District. This move has resulted in the cross training of office staff, field personnel and the opportunity to combine resources, reduce cost, and provide more efficient service to better serve the customers of the districts. The MCWD occasionally uses the boardroom at that location for special meetings.City of Ukiah to the south and the CCWD to the north.  In addition, the MCWD treats and wheels water to CCWD.  The MCWD also has a contract to purchase Lake Mendocino Water from the RRFC. </t>
  </si>
  <si>
    <t>The District’s water source is two wells with a total capacity of 0.338 MGD. The District has 0.2 MG of total storage, and the distribution system consists of one pressure zone which is gravity fed by the two tanks. Low pressures are known to occur, especially in the School Road area, due to small diameter (2-in.) mains. Miranda’s water system is in fair to good condition. The primary deficiencies associated with the existing system are some undersized water mains and inadequate storage capacity.
The District has 0.2 MG of total storage in the form of two 100,000 gallon tanks, one redwood and one bolted steel. The redwood tank was installed in 1964, and the bolted steel tank was installed in 1978. Both tanks are in good condition. The distribution system consists of one pressure zone, which is gravity fed by the two tanks. Low pressures are known to occur, especially in the School Road area, due to small diameter (2”) mains. This problem is exacerbated when fire hydrants are in use. The District has 20 fire hydrants.</t>
  </si>
  <si>
    <t>Storage capacity insufficient</t>
  </si>
  <si>
    <t xml:space="preserve">The District’s water supply consists of two springs and a well, both of which are located within the subdivision and District boundaries, and on District-owned land.  The well is equipped with a pump that operates at approximately 1.5 gallons per minute (gpm).     The spring water is also  collected  and  pumped  to  the  storage  tanks.  All  water  flows  through  a  chlorinator  before  being  pumped  into  the  District’s  two  storage  tanks.  The  storage  tanks  include  a  40,000  gallon  steel  tank  (which  collapsed  in  May  2013) and  a  20,000  gallon  wooden  tank.    The  District  is  planning  to  replace  the  40,000  gallon  tank.    The  existing  storage  is  estimated  to  be  the  equivalent  of  57  days  of  average  usage.     A  number  of  lot  owners  have  private  wells;  however,  the  District  has  infrastructure  in  place  and  provides  backup  water  service  in  the  event  of  well  failure.
The District owns the small parcel on which the spring/well and water storage tanks are located, as  well  as  the  two  water  tanks  and  pumphouse  facilities.    The  storage  tanks  include  a  40,000  gallon steel water tank (now collapsed and to be replaced), a 20,000 gallon wooden tank, both built in 1960 and renovated in 2005.  The useful life of the water system is estimated at 15-30 years.   </t>
  </si>
  <si>
    <t>Palmer Creek CSD’s water supply consists of two active wells, each capable of pumping 80 gpm. The District has one 200,000 gallon storage tank that serves two pressure zones; one has reduced pressures through a PRV.
The distribution system consists of approximately 38 miles of PVC, cast-iron and asbestos cement pipe ranging in size from 2 inches to 10 inches. Palmer Creek CSD produced more than 11 million gallons of drinking water in 2003. Average daily use is estimated at approximately 0.031 MGD, and peak daily use is estimated at approximately 0.084 MGD. The District has approximately 150 service connections, of which 127 are active connections. All active connections are metered.
The Palmer Creek CSD water distribution system was constructed in 1997. Palmer Creek CSD produced more than 11 million gallons of drinking water in 2003. Average daily use is estimated at approximately 0.031 MGD, and peak daily use is reported at approximately 0.084 MGD. The District has approximately 128 metered water service connections. The water system was designed to serve 187 residential connections. Based on present and projected water use levels, Palmer Creek CSD has the ability to meet the water demands of development of the remaining lots in the District without the need to supplement supplies or storage and delivery systems. (Humboldt LAFCo - Palmer Creek CSD Municipal Service Review, 2007)</t>
  </si>
  <si>
    <t>The Garcia River is the primary water supply for the company, which withdraws water from one 24-inch diameter well and one 12-inch well. Three secondary wells at  Whiskey  Shoals  are  also  utilized.  An  average  of  12,370  CCF  (hundreds  of  cubic  feet) are pumped each year, which is equivalent to 9.2 million gallons or 28.4 acre feet per year. Average water usage is 87 gallons per residential customer per day, which is very low and indicates water conservation measures are in place.
Company  storage  facilities  include  a  285,000  gallon  concrete  tank and  a  272,000  wooden  tank.  The  water  distribution  system  is  via  approximately  46,000  lineal  feet of pipe, primarily 6-inch, 8-inch and 12-inch, although some 2-inch and 4-inch lines are still in use.
Although the company’s infrastructure is in relatively good shape, water storage and  insufficient  fire-flow  problems  were  identified  in  a  2004  report,  the  “Water System  Master Plan  and  Feasibility  Analysis.” Water  storage  for  firefighting is addressed  above.  Limitations  on  fire  flow  water  occur  in  Zone  1  (the  downtown  area),  which  has  existing  6-inch  water  lines.  These  lines  will  not  be  replaced  until  there are sufficient funds to do so. (William Hay, PAWW; personal communication).
PAWW has a current application pending before the CPUC to renew its permit for up to 100 acre-feet of water per year; and a second application to add another 50 acre-feet to the allocation.</t>
  </si>
  <si>
    <t>The Company owns and maintains four active wells and approximately one mile of pipeline. In addition, the Company own sa storage tank, pumping, and treatment facilities.</t>
  </si>
  <si>
    <t>The RVCWD’s water supply comes from Lake Mendocino.  A pump station located at the Lake pumps water to a holding reservoir 4.5 miles from the Lake.  The holding reservoir has a capacity of 68 AF.  During typical demand, water is pumped to the reservoir from the lake at night to take advantage of lower electricity rates.  From there, domestic water is delivered by gravity flow to the water treatment plant.  The plant can treat up to 1.7 mgd.  Treated potable water is pumped to six covered steel tanks with a total volume of 1.85 million gallons. Water flows by gravity fro m these tanks to customers.  Irrigation water flows by gravity to the irrigation distribution system.  During periods of high demand gravity flows are augmented by pressure flows from the lake pumps.
The RVCWD’s water supply consists of a largely un-exercisable right to divert up to 4,900 AF directly from Lake Mendocino between November 1 and April 30 of each year, and divert surplus water supplies from RRFC and the Sonoma County Water Agency.  Water diversions made according to the RVCWD’s Lake Mendocino water right can only occur in instances when stream flows in the Russian River main stem ( as measured at the confluence of the East and West forks) exceed 150 cfs and Lake Mendocino storage exceeds 72,000 acre-feet.  This represents a relatively narrow window of opportunity that can be as much as 70 days in wet years, but as little as one or two days in dry years.  Because of the uncertain supply, the RVCWD is currently under court-ordered moratorium for domestic connections and a board-initiated moratorium for irrigation connections.</t>
  </si>
  <si>
    <t>The Company owns and maintains 2 active wells, 1 standby well, and approximately 9,000 feet of pipeline. In  addition, the Company owns  and  operates  two storage  tanks. They  participate  in  cooperation  with Willow County Water District for shared facilities andadministrative and operations services.</t>
  </si>
  <si>
    <t xml:space="preserve">The District’s water source consists of three wells with a maximum production capacity of approximately 74,000 gallons of water a day. The District water source consists of artesian springs and wells with a maximum production capacity of approximately 60,000 gallons of water a day.Water service within the Riverside service area is generally good. Current peak water use is at approximately 62% of available production capacity. The District’s deep well can only be used as an auxiliary well due to high manganese content. The District does not currently have any fire hydrants and is not capable of supporting fire suppression. </t>
  </si>
  <si>
    <t>The Company system consists of 5 wells, 4 large tanks for a combined storage of 1.3 million gallons,  2  booster  systems, and  over  30  miles  of  main  lines  made  of  steel,  asbestos  cement  &amp;plastic. 
The Rogina Water Company reports that  its water supply  is sufficient through 2050. In the interim, the Company is planning to develop new wells in the Talmage area. Water conservation is promoted through informational bill  inserts  and  water  saving  yard  brochures  to  new  homes.  Rogina  Water  Company has grown over the years with the development of new homes, and provision of water service to areas with limited water availability on the eastside of the Russian River. The Company plans to build and expand with growth in this area.</t>
  </si>
  <si>
    <t xml:space="preserve">  The  Company  owns  and/or maintains 4 active wells, 2 active standby wells, approximately 1-1.5 miles of pipeline, a water purification system, and a  10,000  gallon storage tank.  </t>
  </si>
  <si>
    <t xml:space="preserve">The City receives project water from Lake Mendocino, groundwater, and surface water.  Based onthe 2010 Urban Water Management Plan the City has determined there is sufficient water supply to meet anticipated future demands.The Millview County Water District serves the northern portion of the sphere of influence excep tfor the Brush Street Triangle and the Masonite property.  It has sufficient supply to serve its customers through 2015.  A recent cease and desist order would reduce available supply by 785 acre-feet annually.  The order is being contested, but should it be upheld the District would have difficulty supplying water in 2020 and beyond unless it can purchase additional Lake Mendocino water or find another source.The Willow County Water District has sufficient water to meet future demands for normal, singledry year, and multiple dry year scenarios. </t>
  </si>
  <si>
    <t>The system is supplied by three small, spring-fed tributaries of Two Creek at the eastern edge of the community and a 100-foot deep well within the residential area. The creek source represents approximately 75% of the total source capacity, with the well accounting for the remaining 25%. During the system-upgrading project in the early 1990s, the District expended considerable resources in efforts to locate additional local water sources. Except for the well, no additional sources that could be developed in an economically feasible manner were located within the District. During this same time, an attempt by the District to develop a municipal well just outside the northeast boundary failed due to local political impasse.
The District has installed meters on all residential connections recently, which has facilitated the District in identifying leaks and distribution system problems. Aside from inadequate source capacity, no serious deficiencies were identified through the DDW inspection.  Many improvements have been made to system through IRWM program. Plans are also underway to upgrade the distribution system’s undersized water mains, increase storage capacity, and further explore additional sources of water. Development that has occurred within Westhaven has benefited from previously approved connections to the Westhaven CSD water system or has been approved with the use of individual onsite water systems.</t>
  </si>
  <si>
    <t xml:space="preserve">The City owns, operates,and maintains a public water system including water supply facilities, a Water Treatment  Plant  (WTP),  and  distribution infrastructure. The City’s water system is classified as a Large Water System because it has more than 500 connections and is under the jurisdiction of the State Water Resources   Control   Board   (SWRCB)   Division   of   Drinking   Water.The  City’s  Water  Department  is responsible for the water enterprise service.
Through an agreement executedin November of 1995, the City provides water and wastewater services to  the  Sherwood  Valley  Band  of  Pomo  Indians  Rancheria  located  southwest  of  the  City limits,which includes  residential  units,  a  community  center,  and  the  Sherwood  Valley  Casino.  This  agreement provides for the water needs of up to 50 residential units or their functional equivalent.(LAFCo, 2015)The City’s water supply is a combination of surface water from Davis Creek and groundwater from the Elias Replacement Well. Davis Creek is a tributary to Outlet Creek,which is tributary to the Eel River. The City stores water along Davis Creek at Morris Reservoir with 726 acre-feet(AF) capacity and Centennial Reservoir with 635 AF capacity.  The  watershed  area  for  Davis  Creek  upstream  from  MorrisDam  is 4.9square miles (3,136 acres).(LAFCo, 2015; Willits, Nov 2018)The City’s WTP is located adjacent to Morris Dam, has a capacity of 3.3 million gallons per day (MGD),and  utilizes  alternative  filtration  technology  and  an  upflow  clarifier  process  to  produce  treated  water.The City has five water storage tanks, with a total capacity of 4.711 million gallons (MG),including: a 3.0 MG  tank  installed  in  1980,a  1.5  MG  tank  and  clear  well  installed  in  1989  (both  adjacent  to  the treatment plant),a 0.125 MG tank on Locust Street installed in 1993,a 0.043 MG tank on Laurel Street installed  in  1977,and  a  0.043  MG  tank  on  Berry  Hill  installed  in  1980.  There  are  eight  pressure  zones within the City’s water distribution system.(LAFCo, 2015)The  City  has  taken  the  following  corrective  actions  to  meet  drinking  water  standards:  completely upgraded  the Water Treatment Plant  in  2015,  added  a  third  filter  and  a  220,000-gallon  pre-treatment upflow solids contact clarifier, lined the 3MG main water storage tank in 2016, and replaced 3,400-feetof 10-inchsteel pipe with 12-inchductile iron and C-900 pipingin 2009 and 2016(Willits, Nov 2018). On October 17, 2014, the SWRCB issued the City a compliance order which determined that the City did not  have  a  reliable  supply  of  water  to  serve  its  customers  due  to  the  drought  conditions  and  senior water right demands. The order allowed the City to serve existing customers, but prohibited new service connections.  It  also  required  the  City  to  secure  a  reliable  long-term  supply  of  water.  This  order  by  the SWRCB was rescinded at the end of November 2014 based on further information provided by City Staff to the SWRCB that addressed theirconcerns.(LAFCo, 2015)On August 9, 2017, the City Council approvedfull-time use of the Elias Replacement Well to supplement the City's surface water supply.Groundwater is now a regular water supply to the City’s water system, instead  of  being limited  toemergency  situations.A Source  Capacity  Analysisprepared  for  the  City  by GHD  consultants specified  a  maximum  well  capacity  of  800 gallons  per  minute  (gpm);  however,  with head-loss,  friction,  and  overcoming  system  pressure,  the  well  pump  is  a  limiting  factor. The  City routinely pumps this groundwater well at aproduction rate of 330 gpm and proposes not  to  exceed  a total  annual  use  of  400  AF  (131MG).The  City  is  currently  evaluating  potential  enhancements  to  this groundwater  system  including  changing  the  configuration  and  increasing  the  pump  size. The Elias Replacement  Welloffers  a  consistent high  quality  water  source  that  is  not  prone  to  seasonal  water quality issues like surface water sources. (Willits, 2017b; Willits, Nov 2018). </t>
  </si>
  <si>
    <t>The WCWD maintains a storage capacity of 1.348 million gallons in nine storage tanks strategically located throughout the WCWD.  It has surface water rights of 2,166 AF and can purchase up to 515 AF from Russian River Flood Control District. Demand in 2010 was 1,301 AF and is expected to increase to 1,904 AF in 2030, assuming there are no conservation measures in place.  Total supply from all sources is estimated at 2,681 AF in a normal year and 2,308 AF in an extended dry year.  The WCWD supplies water through a number of sources, including wells, surface water, and Lake Mendocino water.  The WCWD has surface water rights for 1,440 AFY from November to June and 726 AFY year round through diversion of underflow of the Russian River.  The WCWD also contracts with RRFC for 515 AFY. 
The WCWD has five wells, of which three are used only during dry months.  The total capacity of the two well fields is 2,700 gallons per minute.  The WCWD does not operate a treatment plant. Domestic water is treated in the pump house at the well site.  In addition, there are nine storage tanks with a capacity of 1,348,000 gallons.  The WCWD has signed a contract to replace the 100,000-gallon storage tank at Firecrest 1 with a 350,000-gallon tank.  When that work is complete, the WCWD will have a storage capacity of 1.598 million gallons.  
The WCWD works with other water agencies in the Ukiah Valley and maintains an emergency intertie with the City of Ukiah.  Cooperation among the water agencies is facilitated by the fact that RRFC, Millview, Calpella, Hopland, Ukiah Valley Sanitation District, and Willow all have offices in the 151 Laws Avenue building.
The Ukiah Valley Special Districts Municipal Service Review of 2013 recommended that Willow CWD, Calpella CWD, and Hopland PUD consider a formal consolidations through LAFCO.</t>
  </si>
  <si>
    <t>Sewer System Issue Categories</t>
  </si>
  <si>
    <t>The Glendale area receives wastewater service from the Fieldbrook-Glendale CSD. Glendale’s wastewater system is in very good condition overall and has
approximately 166 connections. Flows currently range between 37,000 gpd during dry weather and 75,000 gpd during wet weather. The District has a contract to pump raw wastewater to the City of Arcata for treatment and disposal. The existing contract allows for up to 71,200 gpd average dry weather flow, indicating that the system has the capacity for approximately 80 to 100 more connections. Alternative solutions to treatment and disposal must be found to accommodate any development in excess of this. The City of Arcata has indicated it is not interested at this time in increasing the District’s contract amount and has recommended the District consider other alternatives. The District has approached the City of Blue Lake and will participate in other related studies to evaluate alternatives and costs for potential interconnection.</t>
  </si>
  <si>
    <t>Water Systems Issues Categories</t>
  </si>
  <si>
    <t>Wastewater Systems Issues Categories</t>
  </si>
  <si>
    <t>Interest/ plan to consolidate</t>
  </si>
  <si>
    <t>Regulatory - septic</t>
  </si>
  <si>
    <t>Existing on-site community septic disposal system is inadequate; alternatives are being investigated using a Clean Water Program facilities planning grant
The  CSWD  wastewater  system  was  constructed  in  the  early  1960’s  as  part  of  the  subdivision’s  initial  development.    The  system  consists  of  gravity  fed  connection  laterals,  collection  tanks,  screen  separators,  and  a  force  main-fed  leach  field.    District-owned  treatment  facilities  were  updated  in  1982.    These  improvements  consisted  of  a  pumping  station  and  installation  of  one  large community leach field.  At that time, the treatment plant located at the end of Otter Point Circle  was  de-commissioned,  and  subsequently  served  as  a  sewage  collection  tank.  
The  District  works  to  ensure  the  integrity  of  its  system  via  testing  and  other  measures  including  continual  maintenance  and  monitoring,  video  camera  inspection  of  lines,  and  locating  and  eliminating  ‘wet  areas’  where  leaks  are  present  .    Through  a  series  of  ‘mini-projects’  (average cost  of  $15,000),  the  District  is  replacing  worn-out  lines.    The  most  recent  mini-project  was  replacing a 300-foot section of pipe in the southerly portion of the District. The  District  is  also  working  to  identify  storm  water  intrusion  sources.    Through  another  series  of  small projects, the District has been working toward eliminating the intrusion problem.  The District has  also  installed  backflow  prevention  devices  in  each  residential  lateral,  and  has  added  two  generators at each pump station in case of a power outage. Currently, the District is making system improvements including replacing aged pipes.  CSWD has noted  that  its  existing  facilities  are  sufficiently  sized  to  accommodate  a  total  of  75  residential  dwelling units.</t>
  </si>
  <si>
    <t xml:space="preserve">The public wastewatertreatment system  includes collection,  treatment,  and discharge facilities.  The wastewater  system  serving  the  City  of Fort Bragg is  owned  by  the  Fort  Bragg  Municipal  Improvement  District (MID/District)No.  1  and  isoperated  and  maintained  by  the  Cityat  the  expense  of  the  District. The District boundary is larger than the City boundary. The   Fort   Bragg   MID   No.   1(District)was   formed   to acquire   and   construct   wastewater   system improvements including a wastewater treatment plant and to provide for the incurring of indebtedness for the costs and expansion of such improvements. Any territory annexed to the MID is subject to all the liabilities, including previously authorized taxes, benefit assessments, fees or charges for services, and is entitled to all benefits of the District. (LAFCo, 2008)The  Wastewater  Treatment  Plant  (WWTP)  is  located  at  101  West  Cypress  Street  in  Fort  Bragg.  The WWTP operates under Waste Discharge Requirements pursuant to Order No. R1‐2015‐0024, NPDES No. CA0023078,  and  WDID  No.  1B84083OMENissued  by  the  North  Coast  Regional  Water  Quality  Control Board  on  June  4,  2009  (Fort  Bragg,  March  2017). The  MID  serves  approximately 2,450 residentialwastewaterconnections,350commercial  dischargers,and  one  industrial  customerwithin  the  District,and serves MacKerricher State Park located outside the District(Fort Bragg, July 2017). 
The  MID  wastewater  system  is  comprised  of  over  25  miles  of  gravity-fed  pipelinesand  pressure  force mains, six  sewage  lift stations,theWWTP,and an ocean outfall pipeline that extends690 feet into the Pacific  Ocean.
Over  the  past  five  years,  the North  Coast  Regional  Water  Quality  Control  Boardh as  issued  two settlement  agreements  for  Administrative  Civil  Liability  (ACL)to  the  District,  both  were satisfactorily addressed.  The  most  recent  ACL  (R1-2016-0049)  consists  of  two  compliance  projects  to  satisfy  the minimum  mandatory  penalties.  These  exceedances  include biochemical  oxygen  demand  (BOD),  total suspended  solids  (TSS),  Total  Coliform  and  Total  Chlorine  Residual.  The compliance projects  involve installation  of  an  influent  flow  meter  and  installationofsodium  hypochlorite  and  sodium  bisulfite analyzers. The previous ACL (R1-2014-0035) included a compliance project to complete the designphaseof the WWTPUpgrade  Projectin  order  to  improve  BOD  and  TSS  effluent  discharge. These  compliance projects  have  been  completed,  with  the  exception  of  the  influent  flow  meter  which  is  scheduled  for installation  in  September, and  satisfactorily  addressed  the  RWQCB  concerns.(Fort  Bragg,  March  2017; Fort Bragg, July 2017)
Currently, the WWTP wet weather treatment capacity is exceeded several times a year due to very high flows of stormwater and groundwater into the wastewater collection system caused by infiltration and inflow  (I/I)  and  cross-connection  between storm  drains  and  sewer  lines.  I/I  is  problematic  for  multiple reasons  but  especially  because  of  the  potential  for  sanitary  sewer  overflows  (SSOs)  and  penalties  for exceeding effluent limitations when the WWTP cannot operate as designed. The aging infrastructureof the wastewater system and the peak flow volume during wet weather events are the  primar yfactors influencing the District’s ability to provide wastewater services to  customers. </t>
  </si>
  <si>
    <t xml:space="preserve">The  District  provides  collection,  treatment,  and  disposal  of  wastewater  generated  by  hookups  within   the   service   area   and   maintenance   of   related   facilities   and   equipment   services.  Wastewater  is  treated  to  a  tertiary  level.    To  achieve  the  tertiary  level  of  treatment,  the  District  utilizes an extended aeration activated sludge plant with clarification and Title 22 Sand Filter and Disinfection  method.    The  Wastewater  Treatment  Plant  is  a  Step  System.    The  waste  solids  are  disposed of at a solids disposal site and the treated effluent is used to irrigate the Sea Ranch Golf Links. Using GCSD’s reclaimed water at the golf course is beneficial because the North Coast Regional Water Quality Control Board (RWQCB) indicates that wastewater effluent cannot be discharged directly  to  a  ditch,  creek,  or  stream.    This  is  to  protect  sensitive  natural  resources  within  these  types of drainages.  Wastewater is collected within the GCSD boundaries in Mendocino County and transported for treatment at the District’s facility, which is located in Sonoma County.  Each parcel has its own interceptor tank.  Heavy rain in the area required a design for extended effluent storage during the  winter  season.    The  State  Water  Resources  Control  Board  (SWRCB)  took  particular  interest,  and  recommended  that  the  plant  be  located  in  Sonoma  County  partially  as  a  reclamation  facility   for   the   Sea   Ranch   development   and   golf   course.      Authorities   felt   that   this   recommendation would reduce and offset freshwater demands on the environmentally sensitive Gualala River.  The wastewater system was designed to serve existing development and provide for additional growth  within  the  GCSD  Sewer  Assessment  District  boundaries.    All  new  development  within  Zones 1 and 2 must connect to the wastewater treatment system. 
The  GCSD  owns  15.47  acres  of  land  on  which  the  treatment  plant  is  located.    The  parcel  is  located  in  Sonoma  County  (Assessor’s  parcel  number  122-040-010)  and  contains  the  wastewater  treatment  plant,  a  maintenance  garage,  office  trailer,  and  lab.    </t>
  </si>
  <si>
    <t>Humboldt CSD operates a wastewater collection system that interconnects with the City of Eureka collection system and the City’s Elk River Wastewater Treatment Plant (WWTP). Portions of the Humboldt CSD and City of Eureka collection systems experience inflow and infiltration (I&amp;I) of rainwater and are near or at capacity in a number of locations during significant rain events. Although extreme wet weather flows approach the design capacity of the WWTP, the plant is designed to treat all flows that the collection system conveys in its current configuration and with the current peaking factor.
The City is conducting a study of the Elk River WWTP infrastructure to identify hydraulic and process “bottlenecks” and proposes cost effective improvements to increase capacity, rather than construct a total plant expansion. The City expects that this strategy will allow step-wise increases in WWTP capacity that keep pace with development within the Humboldt CSD and the City of Eureka over the next 20 years.
The City of Eureka and Humboldt CSD cooperatively worked on the Martin Slough Interceptor Project to address the collection system capacity issues. The Martin Slough project is multipurpose in function, including reducing wastewater overflows that degrade the environment, eliminating existing City and Humboldt CSD wastewater lift stations (by conversion to gravity service), improve energy conservation, and provide capacity for planned development. The Martin Slough Interceptor was put in service in November of 2014. The Martin Slough project boundaries include areas within the City of Eureka that will gravity flow into the proposed interceptor, and portions of the unincorporated area surrounding Eureka that can utilize the interceptor based on proximity and topography located within the urban limit line established by the Eureka Community Plan and the Humboldt Bay Area Plan. Portions of the South Eureka area which include Bayview, Pine Hill, Rosewood, Cutten and Ridgewood are not within the Martin Slough project boundaries. Wastewater within these areas drains to portions of the City of Eureka collection system other than the Martin Slough Interceptor.</t>
  </si>
  <si>
    <t xml:space="preserve">In  1980  the  IBWD  passed  a  Resolution  of  Intention  to  form  a  wastewater  disposal  zone  under  Health  and  Safety  Code  Sections  6955,  et  seq.   The  purpose  of  the  establishment  of  the  zone  was  to  monitor,  the maintainance,  repair,  replacement  and  pumping  of  wastewater  disposal systems after such systems are initially installed pursuant to County Health and/or Regional Water Quality Control Board permits and standards on properties previously established as building sites within the subdivision known as Irish Beach.  The District was not required to go through LAFCo to initiate the zone. As such, the District is responsible for maintaining individual wastewater disposal system records, including date of installation, as-built plans of installed systems and service records of systems.  It is  also  under  the  purview  of  the  District  to  send  to  new  owners  and  owners  of  new  systems  information  regarding  maintenance  practices  that  should  be  followed  and  local  contractors  that  provide  service.   To  enforce  this,  IBWD  passed  Resolution  No.  93-5,  which  requires  that  all  septic  tanks  be  inspected  and/or  pumped  if  necessary  every  five  years  by  a  registered  sanitarian or a septic tank operator.  In 2011, the District passed Resolution No. 2011-2 to establish discharge  limits  of  waste  that  may  contaminate  the  waters  of  the  state  flowing  through  Irish  Beach. </t>
  </si>
  <si>
    <t>The Klamath  CSD  is  responsible  for  collection,  treatment,  and  disposal  of  the  community’s  wastewater.  The  present  service  area  consists  of  commercial  and  residential  areas  within  the  Klamath  CSD.  The  District  provides  approximately  37  residential  and  12  commercial  wastewater  service  connections  as  of  2015.  These  numbers  have  not  changed  due  to  a  Cease  and  Desist  Order  that  has  been  placed  on  the  wastewater  system  by  the  North  Coast  Regional  Water  Quality  Control  Board  (NCRWQCB)  since  2006.  The wastewater system is capable of serving a maximum capacity of 49 connections. 
Existing  facilities  consist  of  a  gravity  collection  system  and  transmission  lines  including  two  pumping  stations,  a  package  type  contact  stabilization  treatment facility,  and  a  system  of  leachfields.  The  wastewater collection system includes  3,000  feet  of  8-inch  and  1,950  feet  of  6-inch  Vitrified  Clay  Pipe  (VCP);  10  manholes;  two  200  gallon  per  minute  (GPM)  lift  station  pumps  and  vault;  chambered  septic  tank;  two  50  GPM effluent  pumps;  and sewer  forcemain (Yurok  Tribe,  2012).  The  existing  wastewater  leachfields  are  located  directly  west  of  the  Klamath  community  and  U.S. Highway 101, and  directly  east  and  in  the  vicinity  of  the  Klamath  River.  The  leachfield  system  is  on  Del  Norte  County  land  leased  to  Klamath CSD for wastewater disposal and is under the jurisdiction of the NCRWQCB. The NCRWQCB will not  allow  expansion  of  the  system  beyond  the  existing  wastewater  flows  due  to  its  location  in  the  100-year floodplain. The District is currently working on an engineering plan which will address this issue. The  old  sewer  forcemain  was located  directly  adjacent  to  the  wastewater  treatment  facility  and  on  the  west  (wet)  side  of  Hwy  101  was  temporarily  replaced  after  2006  storms  and  Klamath  River  flooding  washed it out. In 2012, 900 feet of new 4-in HDPE sewer forcemain was installed on the east (dry) side of Hwy  101  and  crossing  to  the  west  side  of  the  highway  in  the  vicinity  of  the  leachfield  system,  removing  the  threat  of  damage  to  the  forcemain  from  the  Klamath  River.  Two  new  leachfields  were  installed  in  2009 to replace leachfield capacity lost to the Klamath River in 2006, one was replaced via Indian Health Services (IHS) funding while the other was replaced via Klamath CSD FEMA funding. Two  new  effluent  pumps  and  new  pump  chamber  were  constructed  in  2015  to  bring  the  wastewater  system  and  current  operation  into  compliance  with  the  NCRWQCB.  The  overall  condition  of  the  wastewater  collection  piping  is  good  according  to  an  Inflow  and  Infiltration  (I/I)  Study  completed  by  Graysky Engineering for Klamath CSD in 2009. Average wastewater flows throughout the year are 15,192 gallons per day (GPD) with a range of between 11,500-20,000 GPD.</t>
  </si>
  <si>
    <t xml:space="preserve">  The  MCCSD Sewerage  System  is  comprised  of  collection,  treatment  and  disposal  facilities.    The  District  manages  and maintains  over 47,000  feet  of  collection  system  sewer  lines  and  three  lift  stations.
Since initial construction,the plant has been upgraded. In 1990 a belt filter press was added to de-water digested sludge to about 10%to 12% solids. In 2004, a dehydration unit was installed after the belt filter press to de-water sludge to Class A biosolids (greater than 90% solids and no pathogens). The Class A biosolids are transported to a sanitary landfill for final disposal.Treated effluent is discharged to a flow equalization pond which provides a constant discharge into the Pacific Ocean through a 996-foot outfall pipe. Since inception, the largest total annual flow through the system was in 2006. In that year, the total flow through the system was 45.55 million gallons; all but two million gallons weredischarged to the ocean. In 1997, the District installed a recycled water system that pumps treated effluent to the Mendocino High School to irrigate the athletic fields. This system provides about two million gallons of water per year to the High School.
The District’s collection system overlies the community’s shallow unconfined aquifer. Groundwater is the primary water supply for the Mendocino community. Individual wells are used to supply both commercial and residential water use.Many of these wells are near the wastewater collection systempipes. Because of thi scircumstance, the District is very concerned about any overflows from the system and potential exfiltration to the aquifer. The District has developed a proactive operation and preventive maintenance program known as the Collection System Operation and Maintenance Program (CSOMP). (See below for additional information on this program) Based on the District’s efforts with this program, it appearsthat most of the additional flow to the plant during wet years or the wet time of the year is caused by additional water consumption and/or is caused by inflow rather than infiltration. Inflow can occur through manholes, gutter drops from houses,yard drains, lateral cleanouts orother similar kinds of connection issues on individual parcels.The district also indicates that much of the additional flow is from the unlined emergency overflow pond and drying beds. The District has also observed that much of the increased flow happens immediately after a rain event which indicates inflow rather than infiltration.
</t>
  </si>
  <si>
    <t>Pollution from failing septic tanks has been found to be widespread and contaminating local groundwater sources. The Orick CSD applied to the Humboldt LAFCo to activate their latent powers to provide community wastewater services, with wastewater service to be limited to the commercial/residential areas of the Orick community along Hwy 101 on the north and south sides of Redwood Creek. LAFCo took action to authorize this additional power in May 2011. The Orick CSD recently evaluated alternatives for a community wastewater system and completed an EIR (State Clearing House No. 2009082034) evaluating a Septic Tank Effluent Pump system where effluent would be pumped through collection piping to an advanced treatment system and then disinfected and discharged to subsurface disposal field(s). The system was intended to have a design buildout to serve 371 equivalent residential units, and flows are expected to range between an average dry weather flow of 43,041 gpd to a peak day average flow of 86,081 gpd (Draft Environmental Impact Report Orick Wastewater Project Orick CSD, October 2011). Following this effort, the Orick CSD received funding from the North Coast Resource Partnership to conduct a demonstration project to evaluate the feasibility of a decentralized community wastewater system. The Orick CSD will need ultimately to identify a preferred wastewater system, design and feasible project, and seek regulatory approval and adequate funding.
In the meantime, owners wishing to develop their land may do so using onsite sewage disposal systems. Site conditions may require that non-standard systems be used, such as Wisconsin Mounds or At-Grade systems that do not use subsurface leach lines for effluent disposal, which may require inspection and monitoring.</t>
  </si>
  <si>
    <t>septic - centralized collection</t>
  </si>
  <si>
    <t>The  City  operates  and  maintains  a  Wastewater  Reclamation  Facility  (treatment  plant);  approximately  11,000  lineal  feet  of  6-inch  diameter  sewage  collection  mains; one pump (lift) station; and four 17,000 square foot percolation ponds. The treatment plant is  located  at  the  intersection  of  Iverson  Avenue  and  Port  Road adjacent to Arena Creek. The lift station is located at the Arena Cove parking area. The percolation ponds are located on top of the south bluff off Bluff Top Road.The treatment facility is designed to provide secondary treatment for up to 0.13 million gallons of wastewater per day (mgd), average dry weather flow. Treatment consists of two aerated ponds which operate in series, followed by disinfection prior to  being  discharged  to  the  percolation  ponds.  Pumps  are  utilized  to  transport  the  chlorinated  effluent  via  an  8-inch  force  main  3,400  feet  to  the  ponds.  The  ponds  have sufficient capacity during most of the year. However, during large wet weather conditions, the ponds are not able to keep up with the effluent flows so a 20  -acre pasture is utilized for treated effluent spray irrigation. The pasture is located on the bluff adjacent to the percolation ponds.The  wastewater  system  operates  under  waste  discharge  requirements  of  the  North  Coast  Region,  California  Regional  Water  Quality  Control  Board  including Monitoring and Reporting Program No. R1-2003-001. The treatment plant currently treats an average of 0.0383 mgd, dry weather flow; and 0.0797 mgd, wet weather flow. 
Improvement recommendations were made in a 2006 sewer system analysis by Coastland  Engineering,  and  include  replacing  specific  line  segments,  repairing  laterals and manholes to reduce inflow and infiltration (I&amp;I), and improvements to the treatment ponds. A more recent engineering study by Winzler &amp; Kelley in 2010 addressed sludge removal and I&amp;I.</t>
  </si>
  <si>
    <t>The City provides wastewater services to about two-thirds of City residents.  The other residents receive service from the Ukiah Valley Sanitation District (UVSD).  The UVSD also serves the northern and southern portions of the proposed SOI.  The City and UVSD have signed a participationagreement whereby the City agrees to provide operation and maintenance of the sewer system andwastewater treatment for the UVSD.  For their part, the UVSD agrees to share the costs based onthe number of equivalent sewer service units (ESSUs).The wastewater treatment plant has a capacity of 3.01 million gallons per day (MGD) dry weatherflow, 6.89 MGD average wet weather flow, and 24.5 MGD peak wet weather flow.  Recent capitalimprovements, completed in 2010 have expanded the capacity by 2400 ESSUs.  Of the additionalcapacity 65 percent was allocated to the District (1,560 ESSUs) and 35 percent to the City (840ESSUs).As of January 31, 2012, the District has 1061 remaining of the 1,560 ESSUs and the City has542.39 remaining of its 840 share.</t>
  </si>
  <si>
    <t xml:space="preserve">The  City  owns,  operates,  and  maintains  a  public  wastewater  system  includingwastewater collection infrastructure, the  recently  upgraded  Wastewater  Treatment  Plant  (WWTP),  and  water  reclamation facilities. </t>
  </si>
  <si>
    <t>Willow Creek has been evaluating alternatives for a community wastewater system for a number of years. Willow Creek’s business center along Highway 299 is in need of a centralized wastewater system due to existing disposal field problems which currently limit development. A preliminary engineering report was prepared for the system in 2008 and additional alternatives are under consideration. The ultimate type, location, and construction schedule for a Willow Creek wastewater treatment plant is dependent upon future funding availability and NCRWQCB permitting requirements. The Willow Creek CSD received a Planning/ Preliminary Design Grant for a community wastewater system for the downtown area of Willow Creek. This grant will allow the community of Willow Creek to determine if a wastewater system is a possibility for the downtown area and help determine more detailed estimated costs. A Draft Environmental Impact Report for the Willow Creek Community Services District Downtown Wastewater Development Project was prepared in June, 2015 (SCH #2015012014) and a Final EIR was certified by the District in September, 2015.</t>
  </si>
  <si>
    <t>The  WCWD  provides  wastewater  services  to  66  residences  and  has  treatment  capacity  of  a  maximum of 20,000 GPD per day averaged over a period of 30 consecutive days. The   Westport   Wastewater   Treatment   Plant  is  designed  to  provide  secondary  treatment  for  up  to  20,000  gallons  of  wastewater  per  day  of  average  dry  weather  flow.    Treatment  consists  of  two  aerated  ponds  followed by an 11.3 MG polishing/storage pond.  Wastewater from the polishing/storage pond is disinfected prior to being irrigated over a 16.8-acre open field west of the community.  Solids are reduced to an insignificant volume in the aerated ponds. The Plant also handles approximately 6.4 million gallons of rainfall and stormwater annually.
A  Grand  Jury  Report  in  2001-2002  identified  the  sewage  settlement  ponds  as  suffering  from  sediment  accumulation  and  sewage  seepage.  The  District  has  no  funds  available  for  the  required dredging, draining, and lining. IRWM funding received.</t>
  </si>
  <si>
    <t xml:space="preserve">The City’s WWTP is located in the northeast corner of the City at the end of Sewer Plant Road via North Lenore  Avenue  and  East  Commercial  Street and  the  northerly  portion  of  the  treatment  plant  area  is located  outside  the  City  limits. The City’s wastewater system includes a  sewage  collection  system consisting  of  approximately  22-miles  of  gravity-fedsewer  mains  ranging  in  size  from  4-inches  in diameter  to  24-inches  in  diameterand one  lift  station  and  450  manholes. The  WWTP also includes associated  reclamation  and  disposal  facilities.From  October  1  through  May  14,  treated  wastewater  is discharged from Discharge Point 003 to Outlet Creek, downstream of the confluence of Broaddus Creek and Baechtel Creek, consistent with the City’s NPDES permit #CA0023060 from the North Coast Regional Water  Quality  Control  Board  (RWQCB),  and  from  May  15  through  September,and  all  other  times seasonally appropriate, treated  wastewater is recycled via irrigation on adjacent pasture  lands (Willits, 2019). </t>
  </si>
  <si>
    <t>Totals</t>
  </si>
  <si>
    <t>% Monthly MHI</t>
  </si>
  <si>
    <t>Monthly MHI</t>
  </si>
  <si>
    <t>(MHI)</t>
  </si>
  <si>
    <t>Average value</t>
  </si>
  <si>
    <t>Description</t>
  </si>
  <si>
    <t xml:space="preserve">Average Monthly Bill </t>
  </si>
  <si>
    <t>east of Crescent City along Elk Valley Road and adjacent to the Jedidiah Smith Redwood State Park</t>
  </si>
  <si>
    <t xml:space="preserve">Describe Average Monthly Bill </t>
  </si>
  <si>
    <t>Water</t>
  </si>
  <si>
    <t>Both</t>
  </si>
  <si>
    <t>Water &gt; 2.5%</t>
  </si>
  <si>
    <t>WW &gt; 2%</t>
  </si>
  <si>
    <t>Both &gt; 4.5%</t>
  </si>
  <si>
    <t>North Coast Resource Partnership Water and Wastewater System Affordability Analysis</t>
  </si>
  <si>
    <t>EPA Affordability Criteria Threshold</t>
  </si>
  <si>
    <t>Level of concern for system on the following topics (0 = no concern, 1 = moderate, 2 = strong, 3 = extreme, N/A = N/A "blank" = no response):</t>
  </si>
  <si>
    <t>Level of need for technical assistance (0 = no concern, 1 = moderate, 2 = strong, 3 = extreme, N/A = N/A "blank" = no response):</t>
  </si>
  <si>
    <t>Affordability</t>
  </si>
  <si>
    <t>Has Submitted Project to NCRP</t>
  </si>
  <si>
    <t>Submitted Proposal to NCRP</t>
  </si>
  <si>
    <t>Funded</t>
  </si>
  <si>
    <t>Unfunded</t>
  </si>
  <si>
    <t>&lt; 1%</t>
  </si>
  <si>
    <t>1 - 2%</t>
  </si>
  <si>
    <t>&gt; 2%</t>
  </si>
  <si>
    <t>System Financial Capability Assmnt</t>
  </si>
  <si>
    <t>RI - WW bill as % MHI*, **</t>
  </si>
  <si>
    <t>EPA Affordability Criteria Threshold *</t>
  </si>
  <si>
    <t>* Stratus Consulting. 2013. Affordability Assessment Tool for Federal Water Mandates. Prepared for US Conference of Mayors, American Water Works Association, and Water Environment Federation. https://www.awwa.org/Portals/0/AWWA/ETS/Resources/AffordabilityAssessmentTool.pdf</t>
  </si>
  <si>
    <t>** Corona Environmental Consulting et al. 2019. Developing a New Framework for Household Affordability and Financial Capability Assessment in the Water Sector. https://www.awwa.org/Portals/0/AWWA/ETS/Resources/DevelopingNewFrameworkForAffordability.pdf?ver=2020-02-03-090519-813</t>
  </si>
  <si>
    <t>2017/18 Survey Response</t>
  </si>
  <si>
    <t>Water/ Wastewater System</t>
  </si>
  <si>
    <t>UNK</t>
  </si>
  <si>
    <t>Monthly Bill Categories</t>
  </si>
  <si>
    <t>Drinking Water System Status Categories</t>
  </si>
  <si>
    <r>
      <t xml:space="preserve">Median Household Income
</t>
    </r>
    <r>
      <rPr>
        <sz val="10"/>
        <color theme="1"/>
        <rFont val="Calibri"/>
        <family val="2"/>
        <scheme val="minor"/>
      </rPr>
      <t>(MHI)</t>
    </r>
  </si>
  <si>
    <t>DAC</t>
  </si>
  <si>
    <t>SDAC</t>
  </si>
  <si>
    <t>EDA</t>
  </si>
  <si>
    <t>Total Systems</t>
  </si>
  <si>
    <t>$38,270&lt;MHI&lt; $51,026</t>
  </si>
  <si>
    <t xml:space="preserve">$51,026&lt;MHI&lt; $54,216 </t>
  </si>
  <si>
    <t>MHI known</t>
  </si>
  <si>
    <t>Percentages of total number of systems</t>
  </si>
  <si>
    <t>MHI&lt; $38,270</t>
  </si>
  <si>
    <t>C - Community  </t>
  </si>
  <si>
    <t xml:space="preserve">Serves at least 15 service connections used by year-round residents or regularly serves 25 year-round residents. </t>
  </si>
  <si>
    <t xml:space="preserve">NTNC - Non-Transient Non-Community </t>
  </si>
  <si>
    <t xml:space="preserve">Serves at least the same 25 non-residential individuals during 6 months of the year. </t>
  </si>
  <si>
    <t xml:space="preserve">NC - Transient Non-Community </t>
  </si>
  <si>
    <t xml:space="preserve">Regularly serves at least 25 non-residential individuals (transient) during 60 or more days per year. </t>
  </si>
  <si>
    <t>NTNC</t>
  </si>
  <si>
    <t>NC</t>
  </si>
  <si>
    <t>NP</t>
  </si>
  <si>
    <t>NP - Non-Public</t>
  </si>
  <si>
    <t>NIS</t>
  </si>
  <si>
    <t>NIS - Not in SDWIS</t>
  </si>
  <si>
    <t>SDWIS Water System Classification</t>
  </si>
  <si>
    <t>Green Diamond Resource Company - Korbel</t>
  </si>
  <si>
    <t>FORT JONES, TOWN OF</t>
  </si>
  <si>
    <t>MARK WEST MEADOWS MUTUAL WATER CO.</t>
  </si>
  <si>
    <t>SDWIS system # is 1200706; used to be midway</t>
  </si>
  <si>
    <t>SAWYER S BAR WORK CENTER (formerly SAWYERS BAR COUNTY WATER DISTRICT)</t>
  </si>
  <si>
    <t>WENDELL WATER COMPANY (PUC) / Wendell Lane Mutual Water Company</t>
  </si>
  <si>
    <t>Federal Type</t>
  </si>
  <si>
    <t>Why NIS?</t>
  </si>
  <si>
    <t>Well (1) Inactive</t>
  </si>
  <si>
    <t>p</t>
  </si>
  <si>
    <t>phoned 3.23.20 (530.459.3371) provide irrigation water and wholesale water to City of Montague</t>
  </si>
  <si>
    <t>Likely only wastewater; is not included in the County LAFCO SOI or MSR reports. It is included in the Mendocino County GP map of entities that provide wastewater service, but not included in the map of entities that provide water services.</t>
  </si>
  <si>
    <t>The primary mission of the Noyo Harbor District is to ensure that the Noyo Harbor District is a viable operational and financial entity, providing boating and marine related opportunities for the public.</t>
  </si>
  <si>
    <t>The District originally had its own water system. However, in 1973, the Patrick Creek Community Services District (PCCSD) transferred interest in the distribution system to the McKinleyville Community Services District where water obtained from the HBMWD is distributed. The water system currently serves 17 homes, with a total capacity of 18 homes. One household has two lots, and the rest are single lots. With the exception of the possibility of the double lot ownership, the district is at capacity. Still in Mendocino County GP documents, leave system in list for time being.</t>
  </si>
  <si>
    <t>White Deer Lodge Water System (formerly RIDGE WATER SYSTEM)</t>
  </si>
  <si>
    <t>purchase groundwater from Ridgewood Water System</t>
  </si>
  <si>
    <t>White Deer Lodge Water System (formerly Ridge Water System)</t>
  </si>
  <si>
    <t>Is called "Twin Hills Vineyard" in SDWIS now with the same SDWIS # 4900604</t>
  </si>
  <si>
    <t>Twin Hills Vineyard (formerly TWIN HILLS MUTUAL WATER COMPANY)</t>
  </si>
  <si>
    <t>Upper Russian River Water Agency (formerly MENDOCINO COUNTY RUSSIAN RIVER FLOOD CONTROL AND WATER CONSERVATION DISTRICT)</t>
  </si>
  <si>
    <t>As per Marlene Demery, Caspar South Water District is the wastewater service provider for Caspar. Correspondence by email to demery5@sbcglobal.net, 3.23.20. Contact for Caspar South Water District is: Clouse Steve &lt;sclou@comcast.net&gt;</t>
  </si>
  <si>
    <t>Irrigation and wholesale to City</t>
  </si>
  <si>
    <t>This system should only be carried over, never contacted. They requested no further contact from NCRP in 2018/19</t>
  </si>
  <si>
    <t>FORT BRAGG MUNICIPAL IMP DISTRICT</t>
  </si>
  <si>
    <t>The Glendale area receives wastewater service from the Fieldbrook-Glendale CSD. Glendale’s wastewater system is in very good condition overall and has approximately 166 connections. Flows currently range between 37,000 gpd during dry weather and 75,000 gpd during wet weather. The District has a contract to pump raw wastewater to the City of Arcata for treatment and disposal. The existing contract allows for up to 71,200 gpd average dry weather flow, indicating that the system has the capacity for approximately 80 to 100 more connections. Alternative solutions to treatment and disposal must be found toaccommodate any development in excess of this. The City of Arcata has indicated it is not interested at this time in increasing the District’s contract amount and has recommended the District consider other alternatives. The District has approached the City of Blue Lake and will participate in other related studies to evaluate alternatives and costs for potential interconnection.</t>
  </si>
  <si>
    <t>Evaluating feasibility of providing water/ wastewater services, 3.2020</t>
  </si>
  <si>
    <t>Counts</t>
  </si>
  <si>
    <t xml:space="preserve">C </t>
  </si>
  <si>
    <t>P.O. BOX 271
VALLEY FORD,CA 94972</t>
  </si>
  <si>
    <t>&amp; DAC</t>
  </si>
  <si>
    <t>&amp; EDA</t>
  </si>
  <si>
    <t>&amp; SDAC</t>
  </si>
  <si>
    <t>Advantaged</t>
  </si>
  <si>
    <t xml:space="preserve">Systems that trigger affordability criteria and are: </t>
  </si>
  <si>
    <t>4203 Lowell Ave., La Crescenta, CA 91214</t>
  </si>
  <si>
    <t>City oversees well use with GWMP</t>
  </si>
  <si>
    <t>OAK VALLEY ACRES P.O.A. (requested no further contact 2017/18)</t>
  </si>
  <si>
    <t>AZALEA GLEN, RV Park and Campgrounds</t>
  </si>
  <si>
    <t>CHINOOK RV Resort WATER SYSTEM</t>
  </si>
  <si>
    <t>Recreation Area</t>
  </si>
  <si>
    <t>Transient, recreationalists</t>
  </si>
  <si>
    <t>T2 treatment plant</t>
  </si>
  <si>
    <t>Gravenstein Highway, Sebastopol 95472</t>
  </si>
  <si>
    <t>3443 Patricks Point Drive, Trinidad, CA 95570</t>
  </si>
  <si>
    <t>Total "Community" Systems*</t>
  </si>
  <si>
    <t>* Some systems that are labelled NC or NP in the SDWIS system are included in this list because they appear or are known to serve small communities in the North Coast.</t>
  </si>
  <si>
    <t xml:space="preserve"> MHI &lt; $38,270</t>
  </si>
  <si>
    <t>$38,270          &lt; MHI &lt; $51,026</t>
  </si>
  <si>
    <t xml:space="preserve">$51,026         &lt; MHI &lt; $54,216 </t>
  </si>
  <si>
    <t>$38,270     &lt; MHI &lt; $51,026</t>
  </si>
  <si>
    <t xml:space="preserve">$51,026  &lt; MHI &lt; $54,216 </t>
  </si>
  <si>
    <t>MHI: 18 to start unknown MHI: looked up physical address and used existing table data as MHI.</t>
  </si>
  <si>
    <t>Annual MHI</t>
  </si>
  <si>
    <t xml:space="preserve">  </t>
  </si>
  <si>
    <t>lowfinancial impact</t>
  </si>
  <si>
    <t>mid-range fiancial impact</t>
  </si>
  <si>
    <t>high financial impact</t>
  </si>
  <si>
    <t>Flood Control/ Irrigation</t>
  </si>
  <si>
    <t>Too small for SDWIS</t>
  </si>
  <si>
    <t>Small system</t>
  </si>
  <si>
    <t>Small system, called 541.882.8543 on 3.20.20 and spoke with Sarah, who told me to call back and speak with Terri Bennett. 3.23.20, spoke with Lisa in depth and she will ask Vanessa or Terri to call me back re: system. It is still operating, but the users are Spanish speakers, so there is a language barrier.</t>
  </si>
  <si>
    <t>Water System Type Counts</t>
  </si>
  <si>
    <t>C - Community</t>
  </si>
  <si>
    <t>NC - Non-Community</t>
  </si>
  <si>
    <t>Not in SDWIS System</t>
  </si>
  <si>
    <t>NP - Not a Public System</t>
  </si>
  <si>
    <t>NTNC - Non-transient, non-community</t>
  </si>
  <si>
    <t>PO Box 463
CAZADERO,CA 95421</t>
  </si>
  <si>
    <t>Trailer Park</t>
  </si>
  <si>
    <t>Percentage of "total" systems (280)</t>
  </si>
  <si>
    <r>
      <t xml:space="preserve">P.O. Box </t>
    </r>
    <r>
      <rPr>
        <sz val="10"/>
        <rFont val="Calibri"/>
        <family val="2"/>
        <scheme val="minor"/>
      </rPr>
      <t>117 ALDERPOINT, CA 95511</t>
    </r>
  </si>
  <si>
    <t>3633 Patricks Point Dr, Trinidad, CA 95570
4203 Lowell Ave., La Crescenta, CA 91214</t>
  </si>
  <si>
    <r>
      <t>Total Systems</t>
    </r>
    <r>
      <rPr>
        <b/>
        <vertAlign val="superscript"/>
        <sz val="10"/>
        <color theme="1"/>
        <rFont val="Calibri"/>
        <family val="2"/>
        <scheme val="minor"/>
      </rPr>
      <t>1</t>
    </r>
  </si>
  <si>
    <r>
      <rPr>
        <vertAlign val="superscript"/>
        <sz val="10"/>
        <color theme="1"/>
        <rFont val="Calibri"/>
        <family val="2"/>
        <scheme val="minor"/>
      </rPr>
      <t xml:space="preserve">1 </t>
    </r>
    <r>
      <rPr>
        <sz val="10"/>
        <color theme="1"/>
        <rFont val="Calibri"/>
        <family val="2"/>
        <scheme val="minor"/>
      </rPr>
      <t>Some systems that are labelled NC or NP in the SDWIS system are included in this list because they appear or are known to serve small communities in the North Coast.</t>
    </r>
  </si>
  <si>
    <t>No billing data</t>
  </si>
  <si>
    <t>P.O. BOX 18480 WEAVERVILLE, CA 96093</t>
  </si>
  <si>
    <t>Count</t>
  </si>
  <si>
    <t xml:space="preserve">P.O. BOX 222
TRINITY CENTER,CA 96091
</t>
  </si>
  <si>
    <r>
      <t xml:space="preserve">Table 4. North Coast Systems with Exceedences of Arsenic in Groundwater </t>
    </r>
    <r>
      <rPr>
        <b/>
        <sz val="8"/>
        <color theme="0"/>
        <rFont val="Calibri"/>
        <family val="2"/>
        <scheme val="minor"/>
      </rPr>
      <t>*Exceeds EPA Affordability Criteria</t>
    </r>
  </si>
  <si>
    <t>Arsenic</t>
  </si>
  <si>
    <t>Systems</t>
  </si>
  <si>
    <t>Disadvantaged/ Severely Disadvantaged</t>
  </si>
  <si>
    <t>LAYTONVILLE COUNTY WATER DISTRICT *</t>
  </si>
  <si>
    <t xml:space="preserve">D </t>
  </si>
  <si>
    <t>Coagulation/ oxidation</t>
  </si>
  <si>
    <t>working with SWRCB (2019)</t>
  </si>
  <si>
    <t>Triple media filtration</t>
  </si>
  <si>
    <t>Precipitative process using FeCl3</t>
  </si>
  <si>
    <t>Two wells, one above MCL, one below. Water from both sources is blended in tank so water delivered to homes is not above MCL.</t>
  </si>
  <si>
    <t>wells not potable due to arsenic, treatment methods under investigation. Alternative sources are in use (2019).</t>
  </si>
  <si>
    <t>Treatment Method</t>
  </si>
  <si>
    <t xml:space="preserve">NC Disadvantaged Community Systems using Groundwater that has tested &gt; MCL for Arsenic </t>
  </si>
  <si>
    <t>North Coast Resource Partnership Plan: Healthy Communities, Functional Ecosystems, &amp; Vibrant Economies, September 2019</t>
  </si>
  <si>
    <r>
      <rPr>
        <b/>
        <sz val="10"/>
        <color theme="1"/>
        <rFont val="Calibri"/>
        <family val="2"/>
        <scheme val="minor"/>
      </rPr>
      <t xml:space="preserve">Rate structure </t>
    </r>
    <r>
      <rPr>
        <sz val="10"/>
        <color theme="1"/>
        <rFont val="Calibri"/>
        <family val="2"/>
        <scheme val="minor"/>
      </rPr>
      <t xml:space="preserve"> 
</t>
    </r>
  </si>
  <si>
    <t xml:space="preserve">Involvement with NCRP </t>
  </si>
  <si>
    <t>SD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</si>
</sst>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0.0%"/>
  </numFmts>
  <fonts count="26" x14ac:knownFonts="1">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u/>
      <sz val="10"/>
      <color theme="10"/>
      <name val="Calibri"/>
      <family val="2"/>
      <scheme val="minor"/>
    </font>
    <font>
      <sz val="10"/>
      <name val="Calibri"/>
      <family val="2"/>
      <scheme val="minor"/>
    </font>
    <font>
      <sz val="10"/>
      <color rgb="FF000000"/>
      <name val="Calibri"/>
      <family val="2"/>
      <scheme val="minor"/>
    </font>
    <font>
      <strike/>
      <sz val="10"/>
      <name val="Calibri"/>
      <family val="2"/>
      <scheme val="minor"/>
    </font>
    <font>
      <strike/>
      <sz val="10"/>
      <color rgb="FFFF0000"/>
      <name val="Calibri"/>
      <family val="2"/>
      <scheme val="minor"/>
    </font>
    <font>
      <b/>
      <sz val="11"/>
      <color theme="1"/>
      <name val="Calibri"/>
      <family val="2"/>
      <scheme val="minor"/>
    </font>
    <font>
      <strike/>
      <sz val="10"/>
      <color theme="1"/>
      <name val="Calibri"/>
      <family val="2"/>
      <scheme val="minor"/>
    </font>
    <font>
      <b/>
      <sz val="9"/>
      <color theme="1"/>
      <name val="Calibri"/>
      <family val="2"/>
      <scheme val="minor"/>
    </font>
    <font>
      <sz val="9"/>
      <color theme="1"/>
      <name val="Calibri"/>
      <family val="2"/>
      <scheme val="minor"/>
    </font>
    <font>
      <strike/>
      <sz val="9"/>
      <color theme="1"/>
      <name val="Calibri"/>
      <family val="2"/>
      <scheme val="minor"/>
    </font>
    <font>
      <b/>
      <i/>
      <sz val="10"/>
      <color theme="1"/>
      <name val="Calibri"/>
      <family val="2"/>
      <scheme val="minor"/>
    </font>
    <font>
      <b/>
      <i/>
      <sz val="11"/>
      <color theme="1"/>
      <name val="Calibri"/>
      <family val="2"/>
      <scheme val="minor"/>
    </font>
    <font>
      <sz val="10"/>
      <color theme="1"/>
      <name val="Arial"/>
      <family val="2"/>
    </font>
    <font>
      <b/>
      <sz val="10"/>
      <color theme="1"/>
      <name val="Arial"/>
      <family val="2"/>
    </font>
    <font>
      <b/>
      <sz val="8"/>
      <color theme="1"/>
      <name val="Calibri"/>
      <family val="2"/>
      <scheme val="minor"/>
    </font>
    <font>
      <vertAlign val="superscript"/>
      <sz val="10"/>
      <color theme="1"/>
      <name val="Calibri"/>
      <family val="2"/>
      <scheme val="minor"/>
    </font>
    <font>
      <b/>
      <vertAlign val="superscript"/>
      <sz val="10"/>
      <color theme="1"/>
      <name val="Calibri"/>
      <family val="2"/>
      <scheme val="minor"/>
    </font>
    <font>
      <sz val="11"/>
      <name val="Calibri"/>
      <family val="2"/>
      <scheme val="minor"/>
    </font>
    <font>
      <b/>
      <sz val="11"/>
      <color theme="0"/>
      <name val="Calibri"/>
      <family val="2"/>
      <scheme val="minor"/>
    </font>
    <font>
      <b/>
      <sz val="8"/>
      <color theme="0"/>
      <name val="Calibri"/>
      <family val="2"/>
      <scheme val="minor"/>
    </font>
    <font>
      <b/>
      <sz val="10"/>
      <color theme="0"/>
      <name val="Calibri"/>
      <family val="2"/>
      <scheme val="minor"/>
    </font>
    <font>
      <b/>
      <sz val="10"/>
      <name val="Calibri"/>
      <family val="2"/>
      <scheme val="minor"/>
    </font>
  </fonts>
  <fills count="19">
    <fill>
      <patternFill patternType="none"/>
    </fill>
    <fill>
      <patternFill patternType="gray125"/>
    </fill>
    <fill>
      <patternFill patternType="solid">
        <fgColor theme="6"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4" tint="0.599963377788628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theme="6" tint="-0.249977111117893"/>
        <bgColor indexed="64"/>
      </patternFill>
    </fill>
    <fill>
      <patternFill patternType="solid">
        <fgColor theme="0" tint="-0.34998626667073579"/>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64"/>
      </left>
      <right style="thin">
        <color indexed="64"/>
      </right>
      <top/>
      <bottom/>
      <diagonal/>
    </border>
    <border>
      <left/>
      <right style="thin">
        <color auto="1"/>
      </right>
      <top style="thin">
        <color auto="1"/>
      </top>
      <bottom/>
      <diagonal/>
    </border>
    <border>
      <left style="thin">
        <color auto="1"/>
      </left>
      <right/>
      <top/>
      <bottom/>
      <diagonal/>
    </border>
    <border>
      <left/>
      <right/>
      <top style="thin">
        <color indexed="64"/>
      </top>
      <bottom/>
      <diagonal/>
    </border>
    <border>
      <left style="thin">
        <color auto="1"/>
      </left>
      <right/>
      <top/>
      <bottom style="thin">
        <color auto="1"/>
      </bottom>
      <diagonal/>
    </border>
    <border>
      <left style="thin">
        <color auto="1"/>
      </left>
      <right style="thin">
        <color auto="1"/>
      </right>
      <top/>
      <bottom style="thin">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257">
    <xf numFmtId="0" fontId="0" fillId="0" borderId="0" xfId="0"/>
    <xf numFmtId="0" fontId="1" fillId="0" borderId="0" xfId="0" applyFont="1" applyFill="1" applyBorder="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5" fillId="0" borderId="0" xfId="0" applyFont="1" applyFill="1" applyBorder="1" applyAlignment="1">
      <alignment horizontal="left" wrapText="1"/>
    </xf>
    <xf numFmtId="0" fontId="1" fillId="0" borderId="0" xfId="0" applyFont="1" applyFill="1" applyBorder="1" applyAlignment="1"/>
    <xf numFmtId="0" fontId="1" fillId="0" borderId="0" xfId="0" applyFont="1" applyFill="1" applyBorder="1" applyAlignment="1">
      <alignment vertical="center" wrapText="1"/>
    </xf>
    <xf numFmtId="0" fontId="5" fillId="0" borderId="0" xfId="1" applyFont="1"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wrapText="1"/>
    </xf>
    <xf numFmtId="3" fontId="1" fillId="0" borderId="0" xfId="0" applyNumberFormat="1" applyFont="1" applyFill="1" applyBorder="1" applyAlignment="1">
      <alignment horizontal="center"/>
    </xf>
    <xf numFmtId="0" fontId="1" fillId="0" borderId="0" xfId="0" applyFont="1" applyFill="1" applyAlignment="1">
      <alignment horizontal="center" vertical="center" wrapText="1"/>
    </xf>
    <xf numFmtId="0" fontId="1" fillId="0" borderId="0" xfId="0" applyFont="1" applyFill="1" applyBorder="1" applyAlignment="1">
      <alignment horizontal="left" wrapText="1"/>
    </xf>
    <xf numFmtId="0" fontId="2" fillId="0" borderId="0" xfId="0" applyFont="1" applyFill="1" applyAlignment="1">
      <alignment horizontal="center" vertical="center" wrapText="1"/>
    </xf>
    <xf numFmtId="0" fontId="5" fillId="0" borderId="0" xfId="0" applyFont="1" applyFill="1" applyBorder="1" applyAlignment="1"/>
    <xf numFmtId="0" fontId="5" fillId="0" borderId="0" xfId="0" applyFont="1" applyFill="1" applyBorder="1" applyAlignment="1">
      <alignment horizontal="center"/>
    </xf>
    <xf numFmtId="0" fontId="5" fillId="0" borderId="0" xfId="0" applyFont="1" applyFill="1" applyBorder="1" applyAlignment="1">
      <alignment wrapText="1"/>
    </xf>
    <xf numFmtId="0" fontId="7" fillId="0" borderId="0" xfId="0" applyFont="1" applyFill="1" applyBorder="1" applyAlignment="1">
      <alignment horizontal="left" wrapText="1"/>
    </xf>
    <xf numFmtId="0" fontId="4" fillId="0" borderId="0" xfId="1" applyFont="1" applyFill="1" applyBorder="1" applyAlignment="1">
      <alignment horizontal="center"/>
    </xf>
    <xf numFmtId="0" fontId="8" fillId="0" borderId="0" xfId="0" applyFont="1" applyFill="1" applyBorder="1" applyAlignment="1">
      <alignment horizontal="left" wrapText="1"/>
    </xf>
    <xf numFmtId="0" fontId="1" fillId="0" borderId="0" xfId="0" applyFont="1" applyFill="1" applyAlignment="1">
      <alignment horizontal="center" wrapText="1"/>
    </xf>
    <xf numFmtId="0" fontId="1" fillId="0" borderId="0" xfId="0" applyFont="1" applyFill="1" applyBorder="1" applyAlignment="1">
      <alignment vertical="center"/>
    </xf>
    <xf numFmtId="0" fontId="5" fillId="0" borderId="0" xfId="0" applyFont="1" applyFill="1" applyBorder="1" applyAlignment="1">
      <alignment horizontal="left"/>
    </xf>
    <xf numFmtId="0" fontId="1" fillId="0" borderId="0" xfId="0" applyFont="1" applyFill="1" applyAlignment="1"/>
    <xf numFmtId="0" fontId="1" fillId="0" borderId="0" xfId="0" applyFont="1" applyFill="1" applyBorder="1" applyAlignment="1">
      <alignment horizontal="left"/>
    </xf>
    <xf numFmtId="0" fontId="0" fillId="0" borderId="0" xfId="0" applyFont="1" applyAlignment="1">
      <alignment wrapText="1"/>
    </xf>
    <xf numFmtId="0" fontId="9" fillId="0" borderId="0" xfId="0" applyFont="1" applyAlignment="1">
      <alignment wrapText="1"/>
    </xf>
    <xf numFmtId="0" fontId="5" fillId="0" borderId="0" xfId="0" applyFont="1" applyFill="1" applyBorder="1" applyAlignment="1">
      <alignment vertical="center" wrapText="1"/>
    </xf>
    <xf numFmtId="0" fontId="7" fillId="0" borderId="0" xfId="0" applyFont="1" applyFill="1" applyBorder="1" applyAlignment="1">
      <alignment horizontal="left"/>
    </xf>
    <xf numFmtId="0" fontId="10" fillId="0" borderId="0" xfId="0" applyFont="1" applyFill="1" applyBorder="1" applyAlignment="1">
      <alignment wrapText="1"/>
    </xf>
    <xf numFmtId="14" fontId="1" fillId="0" borderId="0" xfId="0" applyNumberFormat="1" applyFont="1" applyFill="1" applyAlignment="1">
      <alignment wrapText="1"/>
    </xf>
    <xf numFmtId="0" fontId="1" fillId="0" borderId="0" xfId="0" applyFont="1" applyFill="1" applyAlignment="1">
      <alignment vertical="center" wrapText="1"/>
    </xf>
    <xf numFmtId="6" fontId="1" fillId="0" borderId="0" xfId="0" applyNumberFormat="1" applyFont="1" applyFill="1" applyAlignment="1">
      <alignment wrapText="1"/>
    </xf>
    <xf numFmtId="0" fontId="1" fillId="5" borderId="1" xfId="0" applyFont="1" applyFill="1" applyBorder="1" applyAlignment="1">
      <alignment wrapText="1"/>
    </xf>
    <xf numFmtId="0" fontId="2" fillId="5" borderId="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7" borderId="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10" fillId="0" borderId="0" xfId="0" applyFont="1" applyFill="1" applyAlignment="1"/>
    <xf numFmtId="0" fontId="6" fillId="0" borderId="0" xfId="0" applyFont="1" applyFill="1" applyBorder="1" applyAlignment="1"/>
    <xf numFmtId="164" fontId="0" fillId="0" borderId="0" xfId="0" applyNumberFormat="1"/>
    <xf numFmtId="0" fontId="1" fillId="0" borderId="0" xfId="0" applyFont="1" applyFill="1" applyAlignment="1">
      <alignment horizontal="left" wrapText="1"/>
    </xf>
    <xf numFmtId="0" fontId="1" fillId="0" borderId="0" xfId="0" applyFont="1" applyFill="1" applyAlignment="1">
      <alignment horizontal="left" vertical="center" wrapText="1"/>
    </xf>
    <xf numFmtId="0" fontId="2" fillId="0" borderId="0" xfId="0" applyFont="1" applyAlignment="1">
      <alignment horizontal="center" vertical="center"/>
    </xf>
    <xf numFmtId="0" fontId="0" fillId="0" borderId="0" xfId="0" applyFill="1"/>
    <xf numFmtId="10" fontId="0" fillId="0" borderId="0" xfId="0" applyNumberFormat="1" applyFill="1"/>
    <xf numFmtId="0" fontId="1" fillId="0" borderId="10" xfId="0" applyFont="1" applyFill="1" applyBorder="1" applyAlignment="1"/>
    <xf numFmtId="0" fontId="5" fillId="0" borderId="10" xfId="0" applyFont="1" applyFill="1" applyBorder="1" applyAlignment="1">
      <alignment horizontal="left"/>
    </xf>
    <xf numFmtId="0" fontId="1" fillId="0" borderId="0" xfId="0" applyFont="1" applyFill="1" applyBorder="1" applyAlignment="1">
      <alignment horizontal="left" vertical="center" wrapText="1"/>
    </xf>
    <xf numFmtId="6" fontId="1" fillId="0" borderId="0" xfId="0" applyNumberFormat="1" applyFont="1" applyFill="1" applyBorder="1" applyAlignment="1">
      <alignment wrapText="1"/>
    </xf>
    <xf numFmtId="0" fontId="6" fillId="0" borderId="10" xfId="0" applyFont="1" applyFill="1" applyBorder="1" applyAlignment="1"/>
    <xf numFmtId="0" fontId="0" fillId="0" borderId="0" xfId="0" applyFill="1" applyBorder="1" applyAlignment="1">
      <alignment wrapText="1"/>
    </xf>
    <xf numFmtId="0" fontId="1" fillId="0" borderId="12" xfId="0" applyFont="1" applyFill="1" applyBorder="1" applyAlignment="1"/>
    <xf numFmtId="0" fontId="1" fillId="0" borderId="5" xfId="0" applyFont="1" applyFill="1" applyBorder="1" applyAlignment="1">
      <alignment wrapText="1"/>
    </xf>
    <xf numFmtId="0" fontId="12" fillId="0" borderId="0" xfId="0" applyFont="1" applyFill="1" applyBorder="1" applyAlignment="1">
      <alignment wrapText="1"/>
    </xf>
    <xf numFmtId="10" fontId="12" fillId="0" borderId="0" xfId="0" applyNumberFormat="1" applyFont="1" applyFill="1" applyBorder="1"/>
    <xf numFmtId="6" fontId="12" fillId="0" borderId="0" xfId="0" applyNumberFormat="1" applyFont="1" applyFill="1" applyBorder="1" applyAlignment="1">
      <alignment wrapText="1"/>
    </xf>
    <xf numFmtId="0" fontId="12" fillId="0" borderId="5" xfId="0" applyFont="1" applyFill="1" applyBorder="1" applyAlignment="1">
      <alignment wrapText="1"/>
    </xf>
    <xf numFmtId="0" fontId="12" fillId="0" borderId="5" xfId="0" applyFont="1" applyBorder="1"/>
    <xf numFmtId="164" fontId="12" fillId="0" borderId="5" xfId="0" applyNumberFormat="1" applyFont="1" applyBorder="1"/>
    <xf numFmtId="10" fontId="11" fillId="8" borderId="5" xfId="0" applyNumberFormat="1" applyFont="1" applyFill="1" applyBorder="1"/>
    <xf numFmtId="10" fontId="12" fillId="8" borderId="5" xfId="0" applyNumberFormat="1" applyFont="1" applyFill="1" applyBorder="1"/>
    <xf numFmtId="0" fontId="12" fillId="0" borderId="0" xfId="0" applyFont="1" applyFill="1" applyBorder="1" applyAlignment="1">
      <alignment vertical="center" wrapText="1"/>
    </xf>
    <xf numFmtId="0" fontId="12"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38" fontId="12" fillId="0" borderId="0" xfId="0" applyNumberFormat="1" applyFont="1" applyFill="1" applyBorder="1" applyAlignment="1">
      <alignment wrapText="1"/>
    </xf>
    <xf numFmtId="0" fontId="12" fillId="0" borderId="0" xfId="0" applyFont="1" applyFill="1" applyBorder="1"/>
    <xf numFmtId="0" fontId="12" fillId="0" borderId="0" xfId="0" applyFont="1" applyFill="1" applyBorder="1" applyAlignment="1">
      <alignment horizontal="center" vertical="center" wrapText="1"/>
    </xf>
    <xf numFmtId="0" fontId="13" fillId="0" borderId="0" xfId="0" applyFont="1" applyFill="1" applyBorder="1" applyAlignment="1">
      <alignment wrapText="1"/>
    </xf>
    <xf numFmtId="3" fontId="1" fillId="0" borderId="0" xfId="0" applyNumberFormat="1" applyFont="1" applyFill="1"/>
    <xf numFmtId="14" fontId="1" fillId="0" borderId="0" xfId="0" applyNumberFormat="1" applyFont="1" applyFill="1"/>
    <xf numFmtId="0" fontId="2" fillId="5" borderId="1" xfId="0" applyFont="1" applyFill="1" applyBorder="1" applyAlignment="1">
      <alignment horizontal="center" vertical="center" wrapText="1"/>
    </xf>
    <xf numFmtId="0" fontId="1" fillId="4" borderId="4" xfId="0" applyFont="1" applyFill="1" applyBorder="1" applyAlignment="1">
      <alignment horizontal="left" vertical="center" wrapText="1"/>
    </xf>
    <xf numFmtId="0" fontId="1" fillId="4" borderId="3" xfId="0" applyFont="1" applyFill="1" applyBorder="1" applyAlignment="1">
      <alignment horizontal="left" vertical="center" wrapText="1"/>
    </xf>
    <xf numFmtId="0" fontId="2" fillId="6" borderId="7"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11" xfId="0" applyFont="1" applyFill="1" applyBorder="1" applyAlignment="1">
      <alignment horizontal="center" vertical="center"/>
    </xf>
    <xf numFmtId="0" fontId="2" fillId="6" borderId="9"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5" xfId="0" applyFont="1" applyFill="1" applyBorder="1" applyAlignment="1">
      <alignment horizontal="center" vertical="center"/>
    </xf>
    <xf numFmtId="0" fontId="2" fillId="6" borderId="6"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5" borderId="8" xfId="0" applyFont="1" applyFill="1" applyBorder="1" applyAlignment="1">
      <alignment wrapText="1"/>
    </xf>
    <xf numFmtId="0" fontId="2" fillId="4" borderId="4" xfId="0" applyFont="1" applyFill="1" applyBorder="1" applyAlignment="1">
      <alignment wrapText="1"/>
    </xf>
    <xf numFmtId="0" fontId="1" fillId="4" borderId="4" xfId="0" applyFont="1" applyFill="1" applyBorder="1" applyAlignment="1">
      <alignment wrapText="1"/>
    </xf>
    <xf numFmtId="0" fontId="1" fillId="7" borderId="11" xfId="0" applyFont="1" applyFill="1" applyBorder="1" applyAlignment="1">
      <alignment horizontal="center" vertical="center" wrapText="1"/>
    </xf>
    <xf numFmtId="0" fontId="1" fillId="7" borderId="9"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5" xfId="0" applyFont="1" applyFill="1" applyBorder="1" applyAlignment="1">
      <alignment horizontal="center" vertical="center" wrapText="1"/>
    </xf>
    <xf numFmtId="0" fontId="1" fillId="7"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2" fillId="5" borderId="0" xfId="0" applyFont="1" applyFill="1" applyBorder="1" applyAlignment="1">
      <alignment horizontal="left" vertical="center" wrapText="1"/>
    </xf>
    <xf numFmtId="0" fontId="2" fillId="9" borderId="1" xfId="0" applyFont="1" applyFill="1" applyBorder="1" applyAlignment="1">
      <alignment horizontal="center" vertical="center" wrapText="1"/>
    </xf>
    <xf numFmtId="0" fontId="2" fillId="9" borderId="13" xfId="0" applyFont="1" applyFill="1" applyBorder="1" applyAlignment="1">
      <alignment horizontal="center" vertical="center" wrapText="1"/>
    </xf>
    <xf numFmtId="0" fontId="2" fillId="9" borderId="1" xfId="0" applyFont="1" applyFill="1" applyBorder="1" applyAlignment="1">
      <alignment horizontal="center" vertical="center"/>
    </xf>
    <xf numFmtId="0" fontId="1" fillId="9" borderId="8" xfId="0" applyFont="1" applyFill="1" applyBorder="1" applyAlignment="1"/>
    <xf numFmtId="0" fontId="2" fillId="8" borderId="7"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2" fillId="5" borderId="0" xfId="0" applyFont="1" applyFill="1" applyBorder="1" applyAlignment="1">
      <alignment horizontal="left" vertical="center"/>
    </xf>
    <xf numFmtId="0" fontId="1" fillId="3" borderId="0" xfId="0" applyFont="1" applyFill="1" applyAlignment="1">
      <alignment wrapText="1"/>
    </xf>
    <xf numFmtId="0" fontId="1" fillId="5" borderId="0" xfId="0" applyFont="1" applyFill="1" applyAlignment="1">
      <alignment wrapText="1"/>
    </xf>
    <xf numFmtId="0" fontId="1" fillId="5" borderId="14" xfId="0" applyFont="1" applyFill="1" applyBorder="1" applyAlignment="1">
      <alignment wrapText="1"/>
    </xf>
    <xf numFmtId="0" fontId="1" fillId="5" borderId="13" xfId="0" applyFont="1" applyFill="1" applyBorder="1" applyAlignment="1">
      <alignment horizontal="center" vertical="center" wrapText="1"/>
    </xf>
    <xf numFmtId="0" fontId="2" fillId="6" borderId="7" xfId="0" applyFont="1" applyFill="1" applyBorder="1" applyAlignment="1">
      <alignment horizontal="left" vertical="center"/>
    </xf>
    <xf numFmtId="0" fontId="1" fillId="8" borderId="9" xfId="0" applyFont="1" applyFill="1" applyBorder="1" applyAlignment="1">
      <alignment horizontal="center" vertical="center" wrapText="1"/>
    </xf>
    <xf numFmtId="0" fontId="1" fillId="8"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 fillId="3" borderId="0" xfId="0" applyFont="1" applyFill="1" applyAlignment="1">
      <alignment horizontal="center" wrapText="1"/>
    </xf>
    <xf numFmtId="0" fontId="2" fillId="4" borderId="2" xfId="0" applyFont="1" applyFill="1" applyBorder="1" applyAlignment="1">
      <alignment horizontal="left" vertical="center"/>
    </xf>
    <xf numFmtId="0" fontId="2" fillId="4" borderId="2" xfId="0" applyFont="1" applyFill="1" applyBorder="1" applyAlignment="1">
      <alignment vertical="center"/>
    </xf>
    <xf numFmtId="0" fontId="2" fillId="2" borderId="7" xfId="0" applyFont="1" applyFill="1" applyBorder="1" applyAlignment="1">
      <alignment horizontal="center" vertical="center" wrapText="1"/>
    </xf>
    <xf numFmtId="0" fontId="0" fillId="10" borderId="3" xfId="0" applyFill="1" applyBorder="1" applyAlignment="1">
      <alignment horizontal="center" vertical="center" wrapText="1"/>
    </xf>
    <xf numFmtId="0" fontId="2" fillId="10" borderId="2"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3"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12" fillId="8" borderId="5" xfId="0" applyFont="1" applyFill="1" applyBorder="1" applyAlignment="1">
      <alignment horizontal="center" vertical="center"/>
    </xf>
    <xf numFmtId="0" fontId="0" fillId="0" borderId="0" xfId="0" applyAlignment="1">
      <alignment horizontal="center" vertical="center"/>
    </xf>
    <xf numFmtId="0" fontId="2" fillId="10" borderId="2" xfId="0" applyFont="1" applyFill="1" applyBorder="1" applyAlignment="1">
      <alignment horizontal="center" vertical="center"/>
    </xf>
    <xf numFmtId="0" fontId="2" fillId="10" borderId="4" xfId="0" applyFont="1" applyFill="1" applyBorder="1" applyAlignment="1">
      <alignment horizontal="center" vertical="center"/>
    </xf>
    <xf numFmtId="0" fontId="12" fillId="0" borderId="0" xfId="0" applyFont="1" applyFill="1" applyBorder="1" applyAlignment="1">
      <alignment horizontal="center"/>
    </xf>
    <xf numFmtId="0" fontId="12" fillId="0" borderId="14" xfId="0" applyFont="1" applyFill="1" applyBorder="1" applyAlignment="1">
      <alignment horizontal="center"/>
    </xf>
    <xf numFmtId="0" fontId="2" fillId="0" borderId="0" xfId="0" applyFont="1" applyFill="1" applyAlignment="1">
      <alignment wrapText="1"/>
    </xf>
    <xf numFmtId="0" fontId="2" fillId="0" borderId="0" xfId="0" applyFont="1" applyFill="1" applyAlignment="1">
      <alignment horizontal="center" wrapText="1"/>
    </xf>
    <xf numFmtId="0" fontId="2" fillId="5" borderId="7" xfId="0" applyFont="1" applyFill="1" applyBorder="1" applyAlignment="1">
      <alignment horizontal="center" vertical="center" wrapText="1"/>
    </xf>
    <xf numFmtId="0" fontId="0" fillId="8" borderId="0" xfId="0" applyFill="1"/>
    <xf numFmtId="0" fontId="2" fillId="2" borderId="0" xfId="0" applyFont="1" applyFill="1" applyAlignment="1">
      <alignment horizontal="center" vertical="center"/>
    </xf>
    <xf numFmtId="0" fontId="2" fillId="11" borderId="0" xfId="0" applyFont="1" applyFill="1" applyAlignment="1">
      <alignment horizontal="center" vertical="center"/>
    </xf>
    <xf numFmtId="0" fontId="0" fillId="0" borderId="0" xfId="0" applyBorder="1" applyAlignment="1">
      <alignment horizontal="center" vertical="center"/>
    </xf>
    <xf numFmtId="0" fontId="2" fillId="11" borderId="0"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 fillId="3" borderId="7" xfId="0" applyFont="1" applyFill="1" applyBorder="1" applyAlignment="1">
      <alignment horizontal="left" vertical="center"/>
    </xf>
    <xf numFmtId="0" fontId="2" fillId="7" borderId="7" xfId="0" applyFont="1" applyFill="1" applyBorder="1" applyAlignment="1">
      <alignment horizontal="left" vertical="center"/>
    </xf>
    <xf numFmtId="0" fontId="1" fillId="0" borderId="0" xfId="0" applyFont="1" applyFill="1" applyAlignment="1">
      <alignment horizontal="right" wrapText="1"/>
    </xf>
    <xf numFmtId="0" fontId="1" fillId="11" borderId="0" xfId="0" applyFont="1" applyFill="1" applyBorder="1" applyAlignment="1">
      <alignment wrapText="1"/>
    </xf>
    <xf numFmtId="0" fontId="2" fillId="11" borderId="0" xfId="0" applyFont="1" applyFill="1" applyBorder="1" applyAlignment="1">
      <alignment vertical="center" wrapText="1"/>
    </xf>
    <xf numFmtId="0" fontId="2" fillId="11" borderId="0" xfId="0" applyFont="1" applyFill="1" applyBorder="1" applyAlignment="1">
      <alignment horizontal="center" vertical="center"/>
    </xf>
    <xf numFmtId="0" fontId="1" fillId="11" borderId="0" xfId="0" applyFont="1" applyFill="1" applyBorder="1" applyAlignment="1"/>
    <xf numFmtId="0" fontId="2" fillId="0" borderId="0" xfId="0" applyFont="1" applyFill="1" applyAlignment="1"/>
    <xf numFmtId="0" fontId="9" fillId="0" borderId="0" xfId="0" applyFont="1"/>
    <xf numFmtId="0" fontId="14" fillId="0" borderId="0" xfId="0" applyFont="1" applyFill="1" applyAlignment="1"/>
    <xf numFmtId="9" fontId="14" fillId="0" borderId="0" xfId="0" applyNumberFormat="1" applyFont="1" applyFill="1" applyAlignment="1">
      <alignment wrapText="1"/>
    </xf>
    <xf numFmtId="9" fontId="15" fillId="0" borderId="0" xfId="0" applyNumberFormat="1" applyFont="1"/>
    <xf numFmtId="0" fontId="0" fillId="11" borderId="0" xfId="0" applyFill="1"/>
    <xf numFmtId="0" fontId="0" fillId="11" borderId="0" xfId="0" applyFill="1" applyAlignment="1">
      <alignment wrapText="1"/>
    </xf>
    <xf numFmtId="0" fontId="5" fillId="0" borderId="0" xfId="0" applyFont="1" applyFill="1" applyBorder="1" applyAlignment="1">
      <alignment horizontal="center" wrapText="1"/>
    </xf>
    <xf numFmtId="0" fontId="17" fillId="0" borderId="0" xfId="0" applyFont="1" applyAlignment="1">
      <alignment vertical="center" wrapText="1"/>
    </xf>
    <xf numFmtId="0" fontId="16" fillId="0" borderId="0" xfId="0" applyFont="1" applyAlignment="1">
      <alignment vertical="center" wrapText="1"/>
    </xf>
    <xf numFmtId="0" fontId="0" fillId="0" borderId="0" xfId="0" applyFont="1" applyAlignment="1">
      <alignment vertical="center" wrapText="1"/>
    </xf>
    <xf numFmtId="0" fontId="0" fillId="0" borderId="0" xfId="0" applyAlignment="1">
      <alignment vertical="center"/>
    </xf>
    <xf numFmtId="0" fontId="0" fillId="5" borderId="0" xfId="0" applyFill="1"/>
    <xf numFmtId="0" fontId="2" fillId="11" borderId="0" xfId="0" applyFont="1" applyFill="1" applyBorder="1" applyAlignment="1">
      <alignment horizontal="center" vertical="center" wrapText="1"/>
    </xf>
    <xf numFmtId="10" fontId="0" fillId="0" borderId="0" xfId="0" applyNumberFormat="1"/>
    <xf numFmtId="0" fontId="0" fillId="5" borderId="7" xfId="0" applyFill="1" applyBorder="1"/>
    <xf numFmtId="0" fontId="0" fillId="5" borderId="11" xfId="0" applyFill="1" applyBorder="1"/>
    <xf numFmtId="0" fontId="0" fillId="5" borderId="9" xfId="0" applyFill="1" applyBorder="1"/>
    <xf numFmtId="0" fontId="0" fillId="5" borderId="12" xfId="0" applyFill="1" applyBorder="1"/>
    <xf numFmtId="0" fontId="0" fillId="5" borderId="5" xfId="0" applyFill="1" applyBorder="1"/>
    <xf numFmtId="0" fontId="0" fillId="5" borderId="6" xfId="0" applyFill="1" applyBorder="1"/>
    <xf numFmtId="10" fontId="0" fillId="0" borderId="0" xfId="0" applyNumberFormat="1" applyAlignment="1">
      <alignment horizontal="center" vertical="center"/>
    </xf>
    <xf numFmtId="10" fontId="0" fillId="0" borderId="0" xfId="0" applyNumberFormat="1" applyBorder="1" applyAlignment="1">
      <alignment horizontal="center" vertical="center"/>
    </xf>
    <xf numFmtId="10" fontId="0" fillId="0" borderId="0" xfId="0" applyNumberFormat="1" applyFill="1" applyBorder="1" applyAlignment="1">
      <alignment horizontal="center" vertical="center"/>
    </xf>
    <xf numFmtId="0" fontId="18" fillId="14" borderId="0" xfId="0" applyFont="1" applyFill="1" applyAlignment="1">
      <alignment vertical="center"/>
    </xf>
    <xf numFmtId="0" fontId="9" fillId="14" borderId="0" xfId="0" applyFont="1" applyFill="1" applyAlignment="1">
      <alignment vertical="center"/>
    </xf>
    <xf numFmtId="0" fontId="0" fillId="15" borderId="0" xfId="0" applyFill="1"/>
    <xf numFmtId="0" fontId="2" fillId="14" borderId="0" xfId="0" applyFont="1" applyFill="1" applyAlignment="1">
      <alignment horizontal="center" vertical="center"/>
    </xf>
    <xf numFmtId="165" fontId="0" fillId="0" borderId="0" xfId="0" applyNumberFormat="1"/>
    <xf numFmtId="0" fontId="2" fillId="3" borderId="0" xfId="0" applyFont="1" applyFill="1" applyBorder="1" applyAlignment="1">
      <alignment horizontal="center" vertical="center" wrapText="1"/>
    </xf>
    <xf numFmtId="0" fontId="2" fillId="11" borderId="0" xfId="0" applyFont="1" applyFill="1" applyBorder="1" applyAlignment="1">
      <alignment horizontal="center" vertical="center" wrapText="1"/>
    </xf>
    <xf numFmtId="0" fontId="2" fillId="11" borderId="0" xfId="0" applyFont="1" applyFill="1" applyBorder="1" applyAlignment="1">
      <alignment horizontal="center" vertical="center" wrapText="1"/>
    </xf>
    <xf numFmtId="10" fontId="1" fillId="0" borderId="0" xfId="0" applyNumberFormat="1" applyFont="1" applyFill="1" applyAlignment="1">
      <alignment wrapText="1"/>
    </xf>
    <xf numFmtId="0" fontId="0" fillId="11" borderId="0" xfId="0" applyFill="1" applyAlignment="1">
      <alignment horizontal="center" vertical="center" wrapText="1"/>
    </xf>
    <xf numFmtId="0" fontId="0" fillId="11" borderId="0" xfId="0" applyFill="1" applyAlignment="1">
      <alignment vertical="center" wrapText="1"/>
    </xf>
    <xf numFmtId="0" fontId="1" fillId="11" borderId="0" xfId="0" applyFont="1" applyFill="1" applyAlignment="1">
      <alignment wrapText="1"/>
    </xf>
    <xf numFmtId="164" fontId="2" fillId="10" borderId="0" xfId="0" applyNumberFormat="1" applyFont="1" applyFill="1" applyBorder="1" applyAlignment="1">
      <alignment horizontal="center" vertical="center"/>
    </xf>
    <xf numFmtId="0" fontId="1" fillId="0" borderId="0" xfId="0" applyNumberFormat="1" applyFont="1"/>
    <xf numFmtId="0" fontId="21" fillId="0" borderId="0" xfId="0" applyFont="1"/>
    <xf numFmtId="10" fontId="21" fillId="0" borderId="0" xfId="0" applyNumberFormat="1" applyFont="1"/>
    <xf numFmtId="0" fontId="9" fillId="5" borderId="7" xfId="0" applyFont="1" applyFill="1" applyBorder="1"/>
    <xf numFmtId="0" fontId="9" fillId="5" borderId="11" xfId="0" applyFont="1" applyFill="1" applyBorder="1"/>
    <xf numFmtId="0" fontId="9" fillId="5" borderId="9" xfId="0" applyFont="1" applyFill="1" applyBorder="1"/>
    <xf numFmtId="0" fontId="9" fillId="5" borderId="12" xfId="0" applyFont="1" applyFill="1" applyBorder="1" applyAlignment="1">
      <alignment wrapText="1"/>
    </xf>
    <xf numFmtId="0" fontId="9" fillId="5" borderId="5" xfId="0" applyFont="1" applyFill="1" applyBorder="1" applyAlignment="1">
      <alignment wrapText="1"/>
    </xf>
    <xf numFmtId="0" fontId="9" fillId="5" borderId="6" xfId="0" applyFont="1" applyFill="1" applyBorder="1" applyAlignment="1">
      <alignment wrapText="1"/>
    </xf>
    <xf numFmtId="10" fontId="15" fillId="0" borderId="0" xfId="0" applyNumberFormat="1" applyFont="1" applyAlignment="1">
      <alignment horizontal="left" indent="2"/>
    </xf>
    <xf numFmtId="0" fontId="2" fillId="3"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5" borderId="0" xfId="0" applyFont="1" applyFill="1" applyBorder="1" applyAlignment="1">
      <alignment horizontal="center" vertical="center" wrapText="1"/>
    </xf>
    <xf numFmtId="9" fontId="1" fillId="0" borderId="0" xfId="0" applyNumberFormat="1" applyFont="1" applyFill="1" applyBorder="1" applyAlignment="1">
      <alignment horizontal="left" wrapText="1"/>
    </xf>
    <xf numFmtId="0" fontId="1" fillId="5" borderId="0" xfId="0" applyFont="1" applyFill="1" applyBorder="1" applyAlignment="1">
      <alignment wrapText="1"/>
    </xf>
    <xf numFmtId="0" fontId="0" fillId="0" borderId="0" xfId="0" applyFont="1"/>
    <xf numFmtId="0" fontId="2" fillId="11" borderId="10" xfId="0" applyFont="1" applyFill="1" applyBorder="1" applyAlignment="1">
      <alignment horizontal="left" vertical="center"/>
    </xf>
    <xf numFmtId="0" fontId="2" fillId="11" borderId="14" xfId="0" applyFont="1" applyFill="1" applyBorder="1" applyAlignment="1">
      <alignment horizontal="left" vertical="center" wrapText="1"/>
    </xf>
    <xf numFmtId="0" fontId="5" fillId="0" borderId="10" xfId="0" applyFont="1" applyFill="1" applyBorder="1" applyAlignment="1">
      <alignment horizontal="left" wrapText="1"/>
    </xf>
    <xf numFmtId="0" fontId="0" fillId="0" borderId="0" xfId="0" applyAlignment="1">
      <alignment wrapText="1"/>
    </xf>
    <xf numFmtId="0" fontId="1" fillId="0" borderId="14" xfId="0" applyFont="1" applyBorder="1" applyAlignment="1">
      <alignment horizontal="center" vertical="center"/>
    </xf>
    <xf numFmtId="0" fontId="1" fillId="0" borderId="10" xfId="0" applyFont="1" applyFill="1" applyBorder="1" applyAlignment="1">
      <alignment wrapText="1"/>
    </xf>
    <xf numFmtId="0" fontId="5" fillId="0" borderId="12" xfId="0" applyFont="1" applyFill="1" applyBorder="1" applyAlignment="1">
      <alignment horizontal="left" wrapText="1"/>
    </xf>
    <xf numFmtId="0" fontId="1" fillId="0" borderId="6" xfId="0" applyFont="1" applyBorder="1" applyAlignment="1">
      <alignment horizontal="center" vertical="center"/>
    </xf>
    <xf numFmtId="0" fontId="7" fillId="0" borderId="10" xfId="0" applyFont="1" applyFill="1" applyBorder="1" applyAlignment="1">
      <alignment horizontal="left" wrapText="1"/>
    </xf>
    <xf numFmtId="0" fontId="6" fillId="0" borderId="10" xfId="0" applyFont="1" applyFill="1" applyBorder="1" applyAlignment="1">
      <alignment wrapText="1"/>
    </xf>
    <xf numFmtId="0" fontId="2" fillId="8" borderId="10" xfId="0" applyFont="1" applyFill="1" applyBorder="1" applyAlignment="1">
      <alignment vertical="center"/>
    </xf>
    <xf numFmtId="0" fontId="2" fillId="8" borderId="0" xfId="0" applyFont="1" applyFill="1"/>
    <xf numFmtId="0" fontId="2" fillId="8" borderId="8" xfId="0" applyFont="1" applyFill="1" applyBorder="1" applyAlignment="1">
      <alignment wrapText="1"/>
    </xf>
    <xf numFmtId="0" fontId="2" fillId="8" borderId="0" xfId="0" applyFont="1" applyFill="1" applyAlignment="1">
      <alignment vertical="center"/>
    </xf>
    <xf numFmtId="0" fontId="25" fillId="0" borderId="0" xfId="0" applyFont="1" applyFill="1" applyAlignment="1"/>
    <xf numFmtId="0" fontId="25" fillId="0" borderId="0" xfId="0" applyFont="1" applyFill="1"/>
    <xf numFmtId="0" fontId="25" fillId="0" borderId="0" xfId="0" applyFont="1" applyFill="1" applyAlignment="1">
      <alignment vertical="center"/>
    </xf>
    <xf numFmtId="0" fontId="0" fillId="0" borderId="5" xfId="0" applyBorder="1" applyAlignment="1">
      <alignment horizontal="left" vertical="center"/>
    </xf>
    <xf numFmtId="0" fontId="0" fillId="0" borderId="5" xfId="0" applyBorder="1" applyAlignment="1">
      <alignment horizontal="left"/>
    </xf>
    <xf numFmtId="164" fontId="12" fillId="0" borderId="0" xfId="0" applyNumberFormat="1" applyFont="1" applyFill="1" applyBorder="1"/>
    <xf numFmtId="0" fontId="12" fillId="0" borderId="0" xfId="0" applyFont="1" applyFill="1" applyBorder="1" applyAlignment="1">
      <alignment horizontal="center" vertical="center"/>
    </xf>
    <xf numFmtId="0" fontId="1" fillId="0" borderId="0" xfId="0" applyNumberFormat="1" applyFont="1" applyFill="1"/>
    <xf numFmtId="0" fontId="2" fillId="13" borderId="0" xfId="0" applyFont="1" applyFill="1" applyBorder="1" applyAlignment="1">
      <alignment horizontal="center" vertical="center" wrapText="1"/>
    </xf>
    <xf numFmtId="0" fontId="0" fillId="13" borderId="0" xfId="0" applyFill="1" applyBorder="1" applyAlignment="1">
      <alignment horizontal="center" vertical="center" wrapText="1"/>
    </xf>
    <xf numFmtId="0" fontId="2" fillId="8" borderId="0" xfId="0" applyFont="1" applyFill="1" applyBorder="1" applyAlignment="1">
      <alignment horizontal="center" vertical="center" wrapText="1"/>
    </xf>
    <xf numFmtId="0" fontId="0" fillId="8" borderId="0" xfId="0" applyFill="1" applyBorder="1" applyAlignment="1">
      <alignment horizontal="center" vertical="center" wrapText="1"/>
    </xf>
    <xf numFmtId="0" fontId="9" fillId="8" borderId="7" xfId="0" applyFont="1" applyFill="1" applyBorder="1" applyAlignment="1">
      <alignment wrapText="1"/>
    </xf>
    <xf numFmtId="0" fontId="9" fillId="8" borderId="11" xfId="0" applyFont="1" applyFill="1" applyBorder="1" applyAlignment="1">
      <alignment wrapText="1"/>
    </xf>
    <xf numFmtId="0" fontId="9" fillId="8" borderId="11" xfId="0" applyFont="1" applyFill="1" applyBorder="1" applyAlignment="1"/>
    <xf numFmtId="0" fontId="9" fillId="0" borderId="11" xfId="0" applyFont="1" applyBorder="1" applyAlignment="1"/>
    <xf numFmtId="0" fontId="2" fillId="3" borderId="0"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0" fillId="5" borderId="0" xfId="0" applyFill="1" applyBorder="1" applyAlignment="1">
      <alignment horizontal="center" vertical="center" wrapText="1"/>
    </xf>
    <xf numFmtId="10" fontId="2" fillId="10" borderId="0" xfId="0" applyNumberFormat="1" applyFont="1" applyFill="1" applyBorder="1" applyAlignment="1">
      <alignment horizontal="center" vertical="center" wrapText="1"/>
    </xf>
    <xf numFmtId="0" fontId="0" fillId="10" borderId="0" xfId="0" applyFill="1" applyBorder="1" applyAlignment="1">
      <alignment horizontal="center" vertical="center"/>
    </xf>
    <xf numFmtId="10" fontId="2" fillId="12" borderId="0" xfId="0" applyNumberFormat="1" applyFont="1" applyFill="1" applyBorder="1" applyAlignment="1">
      <alignment horizontal="center" vertical="center" wrapText="1"/>
    </xf>
    <xf numFmtId="0" fontId="0" fillId="12" borderId="0" xfId="0" applyFill="1" applyBorder="1" applyAlignment="1">
      <alignment horizontal="center" vertical="center" wrapText="1"/>
    </xf>
    <xf numFmtId="10" fontId="2" fillId="12" borderId="0" xfId="0" applyNumberFormat="1" applyFont="1" applyFill="1" applyBorder="1" applyAlignment="1">
      <alignment horizontal="center" vertical="center"/>
    </xf>
    <xf numFmtId="10" fontId="0" fillId="12" borderId="0" xfId="0" applyNumberFormat="1" applyFill="1" applyBorder="1" applyAlignment="1">
      <alignment horizontal="center" vertical="center"/>
    </xf>
    <xf numFmtId="0" fontId="2" fillId="0" borderId="0" xfId="0" applyFont="1" applyBorder="1" applyAlignment="1">
      <alignment horizontal="center" vertical="center"/>
    </xf>
    <xf numFmtId="0" fontId="2" fillId="5" borderId="10" xfId="0" applyFont="1" applyFill="1" applyBorder="1" applyAlignment="1">
      <alignment horizontal="center" vertical="center"/>
    </xf>
    <xf numFmtId="0" fontId="2" fillId="0" borderId="10" xfId="0" applyFont="1" applyBorder="1" applyAlignment="1">
      <alignment horizontal="center" vertical="center"/>
    </xf>
    <xf numFmtId="0" fontId="2" fillId="11" borderId="0" xfId="0" applyFont="1" applyFill="1" applyBorder="1" applyAlignment="1">
      <alignment horizontal="center" vertical="center" wrapText="1"/>
    </xf>
    <xf numFmtId="0" fontId="2" fillId="6" borderId="0" xfId="0" applyFont="1" applyFill="1" applyBorder="1" applyAlignment="1">
      <alignment horizontal="center" vertical="center" wrapText="1"/>
    </xf>
    <xf numFmtId="0" fontId="0" fillId="0" borderId="0" xfId="0" applyBorder="1" applyAlignment="1">
      <alignment horizontal="center" vertical="center" wrapText="1"/>
    </xf>
    <xf numFmtId="0" fontId="2" fillId="16" borderId="0" xfId="0" applyFont="1" applyFill="1" applyBorder="1" applyAlignment="1">
      <alignment horizontal="center" vertical="center"/>
    </xf>
    <xf numFmtId="0" fontId="0" fillId="16" borderId="0" xfId="0" applyFill="1" applyAlignment="1">
      <alignment horizontal="center" vertical="center"/>
    </xf>
    <xf numFmtId="0" fontId="2" fillId="0" borderId="0" xfId="0" applyFont="1" applyFill="1" applyAlignment="1">
      <alignment horizontal="center" vertical="center" wrapText="1"/>
    </xf>
    <xf numFmtId="0" fontId="0" fillId="0" borderId="0" xfId="0" applyFill="1" applyAlignment="1">
      <alignment wrapText="1"/>
    </xf>
    <xf numFmtId="0" fontId="9" fillId="0" borderId="0" xfId="0" applyFont="1" applyAlignment="1">
      <alignment vertical="center" wrapText="1"/>
    </xf>
    <xf numFmtId="0" fontId="0" fillId="0" borderId="0" xfId="0" applyAlignment="1">
      <alignment vertical="center" wrapText="1"/>
    </xf>
    <xf numFmtId="0" fontId="22" fillId="17" borderId="7" xfId="0" applyFont="1" applyFill="1" applyBorder="1" applyAlignment="1">
      <alignment horizontal="center" vertical="center" wrapText="1"/>
    </xf>
    <xf numFmtId="0" fontId="22" fillId="17" borderId="9" xfId="0" applyFont="1" applyFill="1" applyBorder="1" applyAlignment="1">
      <alignment horizontal="center" vertical="center" wrapText="1"/>
    </xf>
    <xf numFmtId="0" fontId="24" fillId="18" borderId="0" xfId="0" applyFont="1" applyFill="1" applyAlignment="1">
      <alignment wrapText="1"/>
    </xf>
    <xf numFmtId="0" fontId="24" fillId="18" borderId="0" xfId="0" applyFont="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180975</xdr:colOff>
      <xdr:row>0</xdr:row>
      <xdr:rowOff>152397</xdr:rowOff>
    </xdr:from>
    <xdr:ext cx="7858125" cy="25631777"/>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80975" y="152397"/>
          <a:ext cx="7858125" cy="25631777"/>
        </a:xfrm>
        <a:prstGeom prst="rect">
          <a:avLst/>
        </a:prstGeom>
        <a:solidFill>
          <a:schemeClr val="bg1">
            <a:lumMod val="9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lgn="ctr">
            <a:lnSpc>
              <a:spcPct val="115000"/>
            </a:lnSpc>
            <a:spcBef>
              <a:spcPts val="0"/>
            </a:spcBef>
            <a:spcAft>
              <a:spcPts val="0"/>
            </a:spcAft>
          </a:pPr>
          <a:r>
            <a:rPr lang="en-US" sz="1100" b="1">
              <a:effectLst/>
              <a:latin typeface="+mn-lt"/>
              <a:ea typeface="Calibri"/>
              <a:cs typeface="Times New Roman"/>
            </a:rPr>
            <a:t>NCRP DACTI 2018 Needs Assessment Table</a:t>
          </a:r>
          <a:endParaRPr lang="en-US" sz="1100">
            <a:effectLst/>
            <a:latin typeface="+mn-lt"/>
            <a:ea typeface="Calibri"/>
            <a:cs typeface="Times New Roman"/>
          </a:endParaRPr>
        </a:p>
        <a:p>
          <a:pPr marL="0" marR="0" algn="ctr">
            <a:lnSpc>
              <a:spcPct val="115000"/>
            </a:lnSpc>
            <a:spcBef>
              <a:spcPts val="0"/>
            </a:spcBef>
            <a:spcAft>
              <a:spcPts val="1000"/>
            </a:spcAft>
          </a:pPr>
          <a:r>
            <a:rPr lang="en-US" sz="1100" b="1">
              <a:effectLst/>
              <a:latin typeface="+mn-lt"/>
              <a:ea typeface="Calibri"/>
              <a:cs typeface="Times New Roman"/>
            </a:rPr>
            <a:t>Fields Metadata and Methods</a:t>
          </a:r>
          <a:endParaRPr lang="en-US" sz="1100">
            <a:effectLst/>
            <a:latin typeface="+mn-lt"/>
            <a:ea typeface="Calibri"/>
            <a:cs typeface="Times New Roman"/>
          </a:endParaRPr>
        </a:p>
        <a:p>
          <a:pPr marL="0" marR="0">
            <a:lnSpc>
              <a:spcPct val="115000"/>
            </a:lnSpc>
            <a:spcBef>
              <a:spcPts val="0"/>
            </a:spcBef>
            <a:spcAft>
              <a:spcPts val="1000"/>
            </a:spcAft>
          </a:pPr>
          <a:r>
            <a:rPr lang="en-US" sz="1100" b="1">
              <a:effectLst/>
              <a:latin typeface="+mn-lt"/>
              <a:ea typeface="Calibri"/>
              <a:cs typeface="Times New Roman"/>
            </a:rPr>
            <a:t>Community</a:t>
          </a:r>
          <a:r>
            <a:rPr lang="en-US" sz="1100" b="1" baseline="0">
              <a:effectLst/>
              <a:latin typeface="+mn-lt"/>
              <a:ea typeface="Calibri"/>
              <a:cs typeface="Times New Roman"/>
            </a:rPr>
            <a:t> System (C): </a:t>
          </a:r>
          <a:r>
            <a:rPr lang="en-US" sz="1100" b="0" baseline="0">
              <a:effectLst/>
              <a:latin typeface="+mn-lt"/>
              <a:ea typeface="Calibri"/>
              <a:cs typeface="Times New Roman"/>
            </a:rPr>
            <a:t>According to the State of California, a Community Water System (C) is a public water system that serves at least 15 service connections used by yearlong residents or regularly serves at least 25 yearlong residents. This category includes municipal water systems and mutual water associations. For this spreadsheet and the associated report, we expand this definition of community water systems to also include those categorized as "state small water systems:" systems that provide piped water to the public for human consumption and serve at least five, but not more than 14, service connections and do not regularly serve drinking water to more than an average of 25 individuals daily for more than 60 days out of the year. </a:t>
          </a:r>
        </a:p>
        <a:p>
          <a:pPr marL="0" marR="0">
            <a:lnSpc>
              <a:spcPct val="115000"/>
            </a:lnSpc>
            <a:spcBef>
              <a:spcPts val="0"/>
            </a:spcBef>
            <a:spcAft>
              <a:spcPts val="1000"/>
            </a:spcAft>
          </a:pPr>
          <a:r>
            <a:rPr lang="en-US" sz="1100" b="1">
              <a:effectLst/>
              <a:latin typeface="+mn-lt"/>
              <a:ea typeface="Calibri"/>
              <a:cs typeface="Times New Roman"/>
            </a:rPr>
            <a:t>2017/18 Survey Response</a:t>
          </a:r>
          <a:r>
            <a:rPr lang="en-US" sz="1100">
              <a:effectLst/>
              <a:latin typeface="+mn-lt"/>
              <a:ea typeface="Calibri"/>
              <a:cs typeface="Times New Roman"/>
            </a:rPr>
            <a:t>: “y” indicates that a representative of the system filled out the NCRP 2017 Water Needs Survey.</a:t>
          </a:r>
        </a:p>
        <a:p>
          <a:pPr marL="0" marR="0">
            <a:lnSpc>
              <a:spcPct val="115000"/>
            </a:lnSpc>
            <a:spcBef>
              <a:spcPts val="0"/>
            </a:spcBef>
            <a:spcAft>
              <a:spcPts val="1000"/>
            </a:spcAft>
          </a:pPr>
          <a:r>
            <a:rPr lang="en-US" sz="1100" b="1">
              <a:effectLst/>
              <a:latin typeface="+mn-lt"/>
              <a:ea typeface="Calibri"/>
              <a:cs typeface="Times New Roman"/>
            </a:rPr>
            <a:t>2014 Survey Response:</a:t>
          </a:r>
          <a:r>
            <a:rPr lang="en-US" sz="1100">
              <a:effectLst/>
              <a:latin typeface="+mn-lt"/>
              <a:ea typeface="Calibri"/>
              <a:cs typeface="Times New Roman"/>
            </a:rPr>
            <a:t> “y” indicates that a representative of the system filled out the NCRP 2014 Water Needs Survey.</a:t>
          </a:r>
        </a:p>
        <a:p>
          <a:pPr marL="0" marR="0">
            <a:lnSpc>
              <a:spcPct val="115000"/>
            </a:lnSpc>
            <a:spcBef>
              <a:spcPts val="0"/>
            </a:spcBef>
            <a:spcAft>
              <a:spcPts val="1000"/>
            </a:spcAft>
          </a:pPr>
          <a:r>
            <a:rPr lang="en-US" sz="1100" b="1">
              <a:effectLst/>
              <a:latin typeface="+mn-lt"/>
              <a:ea typeface="Calibri"/>
              <a:cs typeface="Times New Roman"/>
            </a:rPr>
            <a:t>Water/ Wastewater System: </a:t>
          </a:r>
          <a:r>
            <a:rPr lang="en-US" sz="1100">
              <a:effectLst/>
              <a:latin typeface="+mn-lt"/>
              <a:ea typeface="Calibri"/>
              <a:cs typeface="Times New Roman"/>
            </a:rPr>
            <a:t>The name of the water or wastewater provider. Sources for this information include county data, State Drinking Water System Information System (SDWIS), and survey responses.</a:t>
          </a:r>
        </a:p>
        <a:p>
          <a:pPr marL="0" marR="0">
            <a:lnSpc>
              <a:spcPct val="115000"/>
            </a:lnSpc>
            <a:spcBef>
              <a:spcPts val="0"/>
            </a:spcBef>
            <a:spcAft>
              <a:spcPts val="1000"/>
            </a:spcAft>
          </a:pPr>
          <a:r>
            <a:rPr lang="en-US" sz="1100" b="1">
              <a:effectLst/>
              <a:latin typeface="+mn-lt"/>
              <a:ea typeface="Calibri"/>
              <a:cs typeface="Times New Roman"/>
            </a:rPr>
            <a:t>Type: </a:t>
          </a:r>
          <a:r>
            <a:rPr lang="en-US" sz="1100">
              <a:effectLst/>
              <a:latin typeface="+mn-lt"/>
              <a:ea typeface="Calibri"/>
              <a:cs typeface="Times New Roman"/>
            </a:rPr>
            <a:t>Entity organizational structure: City, CSD, Public Utility, Municipal Improvement, Mutual, Tribal Organization, Water District, Other, etc. NCRP in-house data.</a:t>
          </a:r>
        </a:p>
        <a:p>
          <a:pPr marL="0" marR="0">
            <a:lnSpc>
              <a:spcPct val="115000"/>
            </a:lnSpc>
            <a:spcBef>
              <a:spcPts val="0"/>
            </a:spcBef>
            <a:spcAft>
              <a:spcPts val="1000"/>
            </a:spcAft>
          </a:pPr>
          <a:r>
            <a:rPr lang="en-US" sz="1100" b="1">
              <a:effectLst/>
              <a:latin typeface="+mn-lt"/>
              <a:ea typeface="Calibri"/>
              <a:cs typeface="Times New Roman"/>
            </a:rPr>
            <a:t>Address:</a:t>
          </a:r>
          <a:r>
            <a:rPr lang="en-US" sz="1100">
              <a:effectLst/>
              <a:latin typeface="+mn-lt"/>
              <a:ea typeface="Calibri"/>
              <a:cs typeface="Times New Roman"/>
            </a:rPr>
            <a:t> System’s physical address. Data sources include survey responses, SDWIS, and county planning departments.</a:t>
          </a:r>
        </a:p>
        <a:p>
          <a:pPr marL="0" marR="0">
            <a:lnSpc>
              <a:spcPct val="115000"/>
            </a:lnSpc>
            <a:spcBef>
              <a:spcPts val="0"/>
            </a:spcBef>
            <a:spcAft>
              <a:spcPts val="1000"/>
            </a:spcAft>
          </a:pPr>
          <a:r>
            <a:rPr lang="en-US" sz="1100" b="1">
              <a:effectLst/>
              <a:latin typeface="+mn-lt"/>
              <a:ea typeface="Calibri"/>
              <a:cs typeface="Times New Roman"/>
            </a:rPr>
            <a:t>System has paid FT staff</a:t>
          </a:r>
          <a:r>
            <a:rPr lang="en-US" sz="1100">
              <a:effectLst/>
              <a:latin typeface="+mn-lt"/>
              <a:ea typeface="Calibri"/>
              <a:cs typeface="Times New Roman"/>
            </a:rPr>
            <a:t>: “y” indicates that a survey respondent or LAFCO Sphere of Influence report has indicated the system has paid full-time staff. “n” indicates that the system does not have paid full-time staff; it might have part-time staff, use a consultant, or rely on volunteers.</a:t>
          </a:r>
        </a:p>
        <a:p>
          <a:pPr marL="0" marR="0">
            <a:lnSpc>
              <a:spcPct val="115000"/>
            </a:lnSpc>
            <a:spcBef>
              <a:spcPts val="0"/>
            </a:spcBef>
            <a:spcAft>
              <a:spcPts val="1000"/>
            </a:spcAft>
          </a:pPr>
          <a:r>
            <a:rPr lang="en-US" sz="1100" b="1">
              <a:effectLst/>
              <a:latin typeface="+mn-lt"/>
              <a:ea typeface="Calibri"/>
              <a:cs typeface="Times New Roman"/>
            </a:rPr>
            <a:t>System has identified itself as in need of financial assistance</a:t>
          </a:r>
          <a:r>
            <a:rPr lang="en-US" sz="1100">
              <a:effectLst/>
              <a:latin typeface="+mn-lt"/>
              <a:ea typeface="Calibri"/>
              <a:cs typeface="Times New Roman"/>
            </a:rPr>
            <a:t>: ”y” indicates that the representative of the system taking the 2017 survey responded in the affirmative. “n” indicates that the representative of the system taking the 2017 survey responded negatively.</a:t>
          </a:r>
        </a:p>
        <a:p>
          <a:pPr marL="0" marR="0">
            <a:lnSpc>
              <a:spcPct val="115000"/>
            </a:lnSpc>
            <a:spcBef>
              <a:spcPts val="0"/>
            </a:spcBef>
            <a:spcAft>
              <a:spcPts val="1000"/>
            </a:spcAft>
          </a:pPr>
          <a:r>
            <a:rPr lang="en-US" sz="1100" b="1">
              <a:effectLst/>
              <a:latin typeface="+mn-lt"/>
              <a:ea typeface="Calibri"/>
              <a:cs typeface="Times New Roman"/>
            </a:rPr>
            <a:t>System has a current Emergency Response Plan:</a:t>
          </a:r>
          <a:r>
            <a:rPr lang="en-US" sz="1100">
              <a:effectLst/>
              <a:latin typeface="+mn-lt"/>
              <a:ea typeface="Calibri"/>
              <a:cs typeface="Times New Roman"/>
            </a:rPr>
            <a:t> “y’ indicates the 2017/18 survey respondent said that the system has a current ERP. “n” indicates that the 2017/18 survey respondent said that the system does not have a current ERP.</a:t>
          </a:r>
        </a:p>
        <a:p>
          <a:pPr marL="0" marR="0">
            <a:lnSpc>
              <a:spcPct val="115000"/>
            </a:lnSpc>
            <a:spcBef>
              <a:spcPts val="0"/>
            </a:spcBef>
            <a:spcAft>
              <a:spcPts val="1000"/>
            </a:spcAft>
          </a:pPr>
          <a:r>
            <a:rPr lang="en-US" sz="1100" b="1">
              <a:effectLst/>
              <a:latin typeface="+mn-lt"/>
              <a:ea typeface="Calibri"/>
              <a:cs typeface="Times New Roman"/>
            </a:rPr>
            <a:t># Hookups:</a:t>
          </a:r>
          <a:r>
            <a:rPr lang="en-US" sz="1100">
              <a:effectLst/>
              <a:latin typeface="+mn-lt"/>
              <a:ea typeface="Calibri"/>
              <a:cs typeface="Times New Roman"/>
            </a:rPr>
            <a:t> The number of hookups to external sources – homes, businesses, etc. These data were obtained from SDWIS and 2018 survey respondents.</a:t>
          </a:r>
        </a:p>
        <a:p>
          <a:pPr marL="0" marR="0">
            <a:lnSpc>
              <a:spcPct val="115000"/>
            </a:lnSpc>
            <a:spcBef>
              <a:spcPts val="0"/>
            </a:spcBef>
            <a:spcAft>
              <a:spcPts val="1000"/>
            </a:spcAft>
          </a:pPr>
          <a:r>
            <a:rPr lang="en-US" sz="1100" b="1">
              <a:effectLst/>
              <a:latin typeface="+mn-lt"/>
              <a:ea typeface="Calibri"/>
              <a:cs typeface="Times New Roman"/>
            </a:rPr>
            <a:t># Hookups Categories:</a:t>
          </a:r>
          <a:r>
            <a:rPr lang="en-US" sz="1100">
              <a:effectLst/>
              <a:latin typeface="+mn-lt"/>
              <a:ea typeface="Calibri"/>
              <a:cs typeface="Times New Roman"/>
            </a:rPr>
            <a:t> Using the data from </a:t>
          </a:r>
          <a:r>
            <a:rPr lang="en-US" sz="1100" i="1">
              <a:effectLst/>
              <a:latin typeface="+mn-lt"/>
              <a:ea typeface="Calibri"/>
              <a:cs typeface="Times New Roman"/>
            </a:rPr>
            <a:t># Hookups</a:t>
          </a:r>
          <a:r>
            <a:rPr lang="en-US" sz="1100">
              <a:effectLst/>
              <a:latin typeface="+mn-lt"/>
              <a:ea typeface="Calibri"/>
              <a:cs typeface="Times New Roman"/>
            </a:rPr>
            <a:t> field, responses were categorized for analysis and visual presentation.</a:t>
          </a:r>
        </a:p>
        <a:p>
          <a:pPr marL="0" marR="0">
            <a:lnSpc>
              <a:spcPct val="115000"/>
            </a:lnSpc>
            <a:spcBef>
              <a:spcPts val="0"/>
            </a:spcBef>
            <a:spcAft>
              <a:spcPts val="1000"/>
            </a:spcAft>
          </a:pPr>
          <a:r>
            <a:rPr lang="en-US" sz="1100" b="1">
              <a:effectLst/>
              <a:latin typeface="+mn-lt"/>
              <a:ea typeface="Calibri"/>
              <a:cs typeface="Times New Roman"/>
            </a:rPr>
            <a:t>Rate Structure described: </a:t>
          </a:r>
          <a:r>
            <a:rPr lang="en-US" sz="1100">
              <a:effectLst/>
              <a:latin typeface="+mn-lt"/>
              <a:ea typeface="Calibri"/>
              <a:cs typeface="Times New Roman"/>
            </a:rPr>
            <a:t>2018 survey respondents chose from rate structure categories and/ or provided an open ended response.</a:t>
          </a:r>
        </a:p>
        <a:p>
          <a:pPr marL="0" marR="0">
            <a:lnSpc>
              <a:spcPct val="115000"/>
            </a:lnSpc>
            <a:spcBef>
              <a:spcPts val="0"/>
            </a:spcBef>
            <a:spcAft>
              <a:spcPts val="1000"/>
            </a:spcAft>
          </a:pPr>
          <a:r>
            <a:rPr lang="en-US" sz="1100" b="1">
              <a:effectLst/>
              <a:latin typeface="+mn-lt"/>
              <a:ea typeface="Calibri"/>
              <a:cs typeface="Times New Roman"/>
            </a:rPr>
            <a:t>Rate Structure categorized:</a:t>
          </a:r>
          <a:r>
            <a:rPr lang="en-US" sz="1100">
              <a:effectLst/>
              <a:latin typeface="+mn-lt"/>
              <a:ea typeface="Calibri"/>
              <a:cs typeface="Times New Roman"/>
            </a:rPr>
            <a:t> Open ended responses from the “Rate Structure described” field were categorized for analysis and visual presentation. </a:t>
          </a:r>
        </a:p>
        <a:p>
          <a:pPr marL="0" marR="0">
            <a:lnSpc>
              <a:spcPct val="115000"/>
            </a:lnSpc>
            <a:spcBef>
              <a:spcPts val="0"/>
            </a:spcBef>
            <a:spcAft>
              <a:spcPts val="1000"/>
            </a:spcAft>
          </a:pPr>
          <a:r>
            <a:rPr lang="en-US" sz="1100" b="1">
              <a:effectLst/>
              <a:latin typeface="+mn-lt"/>
              <a:ea typeface="Calibri"/>
              <a:cs typeface="Times New Roman"/>
            </a:rPr>
            <a:t>Description of involvement with NCRP:</a:t>
          </a:r>
          <a:r>
            <a:rPr lang="en-US" sz="1100">
              <a:effectLst/>
              <a:latin typeface="+mn-lt"/>
              <a:ea typeface="Calibri"/>
              <a:cs typeface="Times New Roman"/>
            </a:rPr>
            <a:t> 2018 survey respondents chose from involvement categories and/ or provided an open ended response.</a:t>
          </a:r>
        </a:p>
        <a:p>
          <a:pPr marL="0" marR="0">
            <a:lnSpc>
              <a:spcPct val="115000"/>
            </a:lnSpc>
            <a:spcBef>
              <a:spcPts val="0"/>
            </a:spcBef>
            <a:spcAft>
              <a:spcPts val="1000"/>
            </a:spcAft>
          </a:pPr>
          <a:r>
            <a:rPr lang="en-US" sz="1100" b="1">
              <a:effectLst/>
              <a:latin typeface="+mn-lt"/>
              <a:ea typeface="Calibri"/>
              <a:cs typeface="Times New Roman"/>
            </a:rPr>
            <a:t>Involvement with NCRP categories:</a:t>
          </a:r>
          <a:r>
            <a:rPr lang="en-US" sz="1100">
              <a:effectLst/>
              <a:latin typeface="+mn-lt"/>
              <a:ea typeface="Calibri"/>
              <a:cs typeface="Times New Roman"/>
            </a:rPr>
            <a:t> Open ended responses from the “Description</a:t>
          </a:r>
          <a:r>
            <a:rPr lang="en-US" sz="1100" baseline="0">
              <a:effectLst/>
              <a:latin typeface="+mn-lt"/>
              <a:ea typeface="Calibri"/>
              <a:cs typeface="Times New Roman"/>
            </a:rPr>
            <a:t> of involvement with NCRP</a:t>
          </a:r>
          <a:r>
            <a:rPr lang="en-US" sz="1100">
              <a:effectLst/>
              <a:latin typeface="+mn-lt"/>
              <a:ea typeface="Calibri"/>
              <a:cs typeface="Times New Roman"/>
            </a:rPr>
            <a:t>” field were categorized for analysis and visual presentation. Additionally, NCRP records were reviewed to verify that respondents’ answers reflected the system’s involvement with the NCRP, not their personal experience. In cases where the respondent was unfamiliar with the NCRP, but the system had interacted with the NCRP in the past, responses were changed to reflect that interaction.</a:t>
          </a:r>
        </a:p>
        <a:p>
          <a:pPr marL="0" marR="0">
            <a:lnSpc>
              <a:spcPct val="115000"/>
            </a:lnSpc>
            <a:spcBef>
              <a:spcPts val="0"/>
            </a:spcBef>
            <a:spcAft>
              <a:spcPts val="1000"/>
            </a:spcAft>
          </a:pPr>
          <a:r>
            <a:rPr lang="en-US" sz="1100" b="1">
              <a:effectLst/>
              <a:latin typeface="+mn-lt"/>
              <a:ea typeface="Calibri"/>
              <a:cs typeface="Times New Roman"/>
            </a:rPr>
            <a:t>Has submitted project to NCRP:</a:t>
          </a:r>
          <a:r>
            <a:rPr lang="en-US" sz="1100">
              <a:effectLst/>
              <a:latin typeface="+mn-lt"/>
              <a:ea typeface="Calibri"/>
              <a:cs typeface="Times New Roman"/>
            </a:rPr>
            <a:t> NCRP records (NCRP Plan, Phase IV, Appendix B) were reviewed to populate this field. “Funded” indicates that the system applied for IRWM funding through the NCRP and received funding; “Unfunded” indicates the system applied for, but did not receive IRWM funding through the NCRP.</a:t>
          </a:r>
        </a:p>
        <a:p>
          <a:pPr marL="0" marR="0">
            <a:lnSpc>
              <a:spcPct val="115000"/>
            </a:lnSpc>
            <a:spcBef>
              <a:spcPts val="0"/>
            </a:spcBef>
            <a:spcAft>
              <a:spcPts val="1000"/>
            </a:spcAft>
          </a:pPr>
          <a:r>
            <a:rPr lang="en-US" sz="1100" b="1">
              <a:effectLst/>
              <a:latin typeface="+mn-lt"/>
              <a:ea typeface="Calibri"/>
              <a:cs typeface="Times New Roman"/>
            </a:rPr>
            <a:t>Level of concern for system on the following topics (0 = no concern, 1 = moderate, 2 = strong, 3 = extreme, N/A = N/A "blank" = no response):</a:t>
          </a:r>
          <a:r>
            <a:rPr lang="en-US" sz="1100">
              <a:effectLst/>
              <a:latin typeface="+mn-lt"/>
              <a:ea typeface="Calibri"/>
              <a:cs typeface="Times New Roman"/>
            </a:rPr>
            <a:t> These responses were provided by 2018 survey respondents.</a:t>
          </a:r>
        </a:p>
        <a:p>
          <a:pPr marL="0" marR="0">
            <a:lnSpc>
              <a:spcPct val="115000"/>
            </a:lnSpc>
            <a:spcBef>
              <a:spcPts val="0"/>
            </a:spcBef>
            <a:spcAft>
              <a:spcPts val="1000"/>
            </a:spcAft>
          </a:pPr>
          <a:r>
            <a:rPr lang="en-US" sz="1100" b="1">
              <a:effectLst/>
              <a:latin typeface="+mn-lt"/>
              <a:ea typeface="Calibri"/>
              <a:cs typeface="Times New Roman"/>
            </a:rPr>
            <a:t>Level of need for technical assistance (0 = no concern, 1 = moderate, 2 = strong, 3 = extreme, N/A = N/A "blank" = no response):</a:t>
          </a:r>
          <a:r>
            <a:rPr lang="en-US" sz="1100">
              <a:effectLst/>
              <a:latin typeface="+mn-lt"/>
              <a:ea typeface="Calibri"/>
              <a:cs typeface="Times New Roman"/>
            </a:rPr>
            <a:t> These responses were provided by 2018 survey respondents.</a:t>
          </a:r>
        </a:p>
        <a:p>
          <a:pPr marL="0" marR="0">
            <a:lnSpc>
              <a:spcPct val="115000"/>
            </a:lnSpc>
            <a:spcBef>
              <a:spcPts val="0"/>
            </a:spcBef>
            <a:spcAft>
              <a:spcPts val="1000"/>
            </a:spcAft>
          </a:pPr>
          <a:r>
            <a:rPr lang="en-US" sz="1100" b="1">
              <a:effectLst/>
              <a:latin typeface="+mn-lt"/>
              <a:ea typeface="Calibri"/>
              <a:cs typeface="Times New Roman"/>
            </a:rPr>
            <a:t>Community: </a:t>
          </a:r>
          <a:r>
            <a:rPr lang="en-US" sz="1100">
              <a:effectLst/>
              <a:latin typeface="+mn-lt"/>
              <a:ea typeface="Calibri"/>
              <a:cs typeface="Times New Roman"/>
            </a:rPr>
            <a:t>Name of the community or location of the neighborhood the system serves. Survey respondents and county documents provided these data.</a:t>
          </a:r>
        </a:p>
        <a:p>
          <a:pPr marL="0" marR="0">
            <a:lnSpc>
              <a:spcPct val="115000"/>
            </a:lnSpc>
            <a:spcBef>
              <a:spcPts val="0"/>
            </a:spcBef>
            <a:spcAft>
              <a:spcPts val="1000"/>
            </a:spcAft>
          </a:pPr>
          <a:r>
            <a:rPr lang="en-US" sz="1100" b="1">
              <a:effectLst/>
              <a:latin typeface="+mn-lt"/>
              <a:ea typeface="Calibri"/>
              <a:cs typeface="Times New Roman"/>
            </a:rPr>
            <a:t>County:</a:t>
          </a:r>
          <a:r>
            <a:rPr lang="en-US" sz="1100">
              <a:effectLst/>
              <a:latin typeface="+mn-lt"/>
              <a:ea typeface="Calibri"/>
              <a:cs typeface="Times New Roman"/>
            </a:rPr>
            <a:t> County in which the system is located. These data were provided by SDWIS and county records.</a:t>
          </a:r>
        </a:p>
        <a:p>
          <a:pPr marL="0" marR="0">
            <a:lnSpc>
              <a:spcPct val="115000"/>
            </a:lnSpc>
            <a:spcBef>
              <a:spcPts val="0"/>
            </a:spcBef>
            <a:spcAft>
              <a:spcPts val="1000"/>
            </a:spcAft>
          </a:pPr>
          <a:r>
            <a:rPr lang="en-US" sz="1100" b="1">
              <a:effectLst/>
              <a:latin typeface="+mn-lt"/>
              <a:ea typeface="Calibri"/>
              <a:cs typeface="Times New Roman"/>
            </a:rPr>
            <a:t>IRWM Region:</a:t>
          </a:r>
          <a:r>
            <a:rPr lang="en-US" sz="1100">
              <a:effectLst/>
              <a:latin typeface="+mn-lt"/>
              <a:ea typeface="Calibri"/>
              <a:cs typeface="Times New Roman"/>
            </a:rPr>
            <a:t> The IRWM region for all systems is the North Coast.</a:t>
          </a:r>
        </a:p>
        <a:p>
          <a:pPr marL="0" marR="0">
            <a:lnSpc>
              <a:spcPct val="115000"/>
            </a:lnSpc>
            <a:spcBef>
              <a:spcPts val="0"/>
            </a:spcBef>
            <a:spcAft>
              <a:spcPts val="1000"/>
            </a:spcAft>
          </a:pPr>
          <a:r>
            <a:rPr lang="en-US" sz="1100" b="1">
              <a:effectLst/>
              <a:latin typeface="+mn-lt"/>
              <a:ea typeface="Calibri"/>
              <a:cs typeface="Times New Roman"/>
            </a:rPr>
            <a:t>MHI:</a:t>
          </a:r>
          <a:r>
            <a:rPr lang="en-US" sz="1100">
              <a:effectLst/>
              <a:latin typeface="+mn-lt"/>
              <a:ea typeface="Calibri"/>
              <a:cs typeface="Times New Roman"/>
            </a:rPr>
            <a:t> Median Household Income for the community in which the system is located. The MHI was determined using a geographic information system (GIS), median household income (MHI) census tract and block group data derived from the US Census Bureau's American Community Survey (ACS) compiled for the 5-year period 2012-2016. These data were made available by DWR on the Resources - Disadvantaged Communities (DAC) Mapping Tool webpage at </a:t>
          </a:r>
          <a:r>
            <a:rPr lang="en-US" sz="1100" u="sng">
              <a:solidFill>
                <a:srgbClr val="0000FF"/>
              </a:solidFill>
              <a:effectLst/>
              <a:latin typeface="+mn-lt"/>
              <a:ea typeface="Calibri"/>
              <a:cs typeface="Times New Roman"/>
              <a:hlinkClick xmlns:r="http://schemas.openxmlformats.org/officeDocument/2006/relationships" r:id=""/>
            </a:rPr>
            <a:t>https://gis.water.ca.gov/app/dacs/</a:t>
          </a:r>
          <a:r>
            <a:rPr lang="en-US" sz="1100" u="none" baseline="0">
              <a:solidFill>
                <a:sysClr val="windowText" lastClr="000000"/>
              </a:solidFill>
              <a:effectLst/>
              <a:latin typeface="+mn-lt"/>
              <a:ea typeface="Calibri"/>
              <a:cs typeface="Times New Roman"/>
            </a:rPr>
            <a:t> After GIS analysis, 18 systems did not have MHI data because of lack of address of system or other inconsistencies with the data. These systems were looked up manually and assigned the MHI that other systems in the same area had. For example, Anderson Valley CSD was assigned the same MHI as Meadow Estates Mutual, which is also located in Boonville, CA.</a:t>
          </a:r>
          <a:endParaRPr lang="en-US" sz="1100">
            <a:effectLst/>
            <a:latin typeface="+mn-lt"/>
            <a:ea typeface="Calibri"/>
            <a:cs typeface="Times New Roman"/>
          </a:endParaRPr>
        </a:p>
        <a:p>
          <a:pPr marL="0" marR="0">
            <a:lnSpc>
              <a:spcPct val="115000"/>
            </a:lnSpc>
            <a:spcBef>
              <a:spcPts val="0"/>
            </a:spcBef>
            <a:spcAft>
              <a:spcPts val="1000"/>
            </a:spcAft>
          </a:pPr>
          <a:r>
            <a:rPr lang="en-US" sz="1100" b="1">
              <a:effectLst/>
              <a:latin typeface="+mn-lt"/>
              <a:ea typeface="Calibri"/>
              <a:cs typeface="Times New Roman"/>
            </a:rPr>
            <a:t>Tribal Community:</a:t>
          </a:r>
          <a:r>
            <a:rPr lang="en-US" sz="1100">
              <a:effectLst/>
              <a:latin typeface="+mn-lt"/>
              <a:ea typeface="Calibri"/>
              <a:cs typeface="Times New Roman"/>
            </a:rPr>
            <a:t> “y” indicates that the community the system serves is a Tribal community. “n” indicates that the community the system serves is not a Tribal community, "p"</a:t>
          </a:r>
          <a:r>
            <a:rPr lang="en-US" sz="1100" baseline="0">
              <a:effectLst/>
              <a:latin typeface="+mn-lt"/>
              <a:ea typeface="Calibri"/>
              <a:cs typeface="Times New Roman"/>
            </a:rPr>
            <a:t> indicates that the system includes a Tribal community in its service area</a:t>
          </a:r>
          <a:r>
            <a:rPr lang="en-US" sz="1100">
              <a:effectLst/>
              <a:latin typeface="+mn-lt"/>
              <a:ea typeface="Calibri"/>
              <a:cs typeface="Times New Roman"/>
            </a:rPr>
            <a:t>. All Tribal systems were removed from the Disadvantaged</a:t>
          </a:r>
          <a:r>
            <a:rPr lang="en-US" sz="1100" baseline="0">
              <a:effectLst/>
              <a:latin typeface="+mn-lt"/>
              <a:ea typeface="Calibri"/>
              <a:cs typeface="Times New Roman"/>
            </a:rPr>
            <a:t> Community Analysis and analyzed separately.</a:t>
          </a:r>
          <a:endParaRPr lang="en-US" sz="1100">
            <a:effectLst/>
            <a:latin typeface="+mn-lt"/>
            <a:ea typeface="Calibri"/>
            <a:cs typeface="Times New Roman"/>
          </a:endParaRPr>
        </a:p>
        <a:p>
          <a:pPr marL="0" marR="0">
            <a:lnSpc>
              <a:spcPct val="115000"/>
            </a:lnSpc>
            <a:spcBef>
              <a:spcPts val="0"/>
            </a:spcBef>
            <a:spcAft>
              <a:spcPts val="1000"/>
            </a:spcAft>
          </a:pPr>
          <a:r>
            <a:rPr lang="en-US" sz="1100" b="1">
              <a:effectLst/>
              <a:latin typeface="+mn-lt"/>
              <a:ea typeface="Calibri"/>
              <a:cs typeface="Times New Roman"/>
            </a:rPr>
            <a:t>Population:</a:t>
          </a:r>
          <a:r>
            <a:rPr lang="en-US" sz="1100">
              <a:effectLst/>
              <a:latin typeface="+mn-lt"/>
              <a:ea typeface="Calibri"/>
              <a:cs typeface="Times New Roman"/>
            </a:rPr>
            <a:t> The population of the community in which the system is located, or the specific population served by the system for neighborhood systems for which data was available. Data were obtained from </a:t>
          </a:r>
          <a:r>
            <a:rPr lang="en-US" sz="1100" i="0">
              <a:effectLst/>
              <a:latin typeface="+mn-lt"/>
              <a:ea typeface="Calibri"/>
              <a:cs typeface="Times New Roman"/>
            </a:rPr>
            <a:t>US Census Bureau's American Community Survey (ACS) compiled for the 5-year period 2012-2016</a:t>
          </a:r>
          <a:r>
            <a:rPr lang="en-US" sz="1100">
              <a:effectLst/>
              <a:latin typeface="+mn-lt"/>
              <a:ea typeface="Calibri"/>
              <a:cs typeface="Times New Roman"/>
            </a:rPr>
            <a:t>, county planning documents, and 2018 survey responses.</a:t>
          </a:r>
        </a:p>
        <a:p>
          <a:pPr marL="0" marR="0">
            <a:lnSpc>
              <a:spcPct val="115000"/>
            </a:lnSpc>
            <a:spcBef>
              <a:spcPts val="0"/>
            </a:spcBef>
            <a:spcAft>
              <a:spcPts val="1000"/>
            </a:spcAft>
          </a:pPr>
          <a:r>
            <a:rPr lang="en-US" sz="1100" b="1">
              <a:effectLst/>
              <a:latin typeface="+mn-lt"/>
              <a:ea typeface="Calibri"/>
              <a:cs typeface="Times New Roman"/>
            </a:rPr>
            <a:t>Primary source of water:</a:t>
          </a:r>
          <a:r>
            <a:rPr lang="en-US" sz="1100">
              <a:effectLst/>
              <a:latin typeface="+mn-lt"/>
              <a:ea typeface="Calibri"/>
              <a:cs typeface="Times New Roman"/>
            </a:rPr>
            <a:t> Indicates whether the primary water source is groundwater (GW), surface water (SW), groundwater under the influence of surface water (GU), or purchased from a wholesale supplier(GWP</a:t>
          </a:r>
          <a:r>
            <a:rPr lang="en-US" sz="1100" baseline="0">
              <a:effectLst/>
              <a:latin typeface="+mn-lt"/>
              <a:ea typeface="Calibri"/>
              <a:cs typeface="Times New Roman"/>
            </a:rPr>
            <a:t> or SWP)</a:t>
          </a:r>
          <a:r>
            <a:rPr lang="en-US" sz="1100">
              <a:effectLst/>
              <a:latin typeface="+mn-lt"/>
              <a:ea typeface="Calibri"/>
              <a:cs typeface="Times New Roman"/>
            </a:rPr>
            <a:t>. Blanks indicate lack of data or that the system is not a water supplier. Data were obtained from SDWIS.</a:t>
          </a:r>
        </a:p>
        <a:p>
          <a:pPr marL="0" marR="0">
            <a:lnSpc>
              <a:spcPct val="115000"/>
            </a:lnSpc>
            <a:spcBef>
              <a:spcPts val="0"/>
            </a:spcBef>
            <a:spcAft>
              <a:spcPts val="1000"/>
            </a:spcAft>
          </a:pPr>
          <a:r>
            <a:rPr lang="en-US" sz="1100" b="1">
              <a:effectLst/>
              <a:latin typeface="+mn-lt"/>
              <a:ea typeface="Calibri"/>
              <a:cs typeface="Times New Roman"/>
            </a:rPr>
            <a:t>Specifics about water source(s): </a:t>
          </a:r>
          <a:r>
            <a:rPr lang="en-US" sz="1100">
              <a:effectLst/>
              <a:latin typeface="+mn-lt"/>
              <a:ea typeface="Calibri"/>
              <a:cs typeface="Times New Roman"/>
            </a:rPr>
            <a:t>Number of groundwater wells, surface water source, or entity from whom water is purchased. Data were obtained from SDWIS.</a:t>
          </a:r>
        </a:p>
        <a:p>
          <a:pPr marL="0" marR="0">
            <a:lnSpc>
              <a:spcPct val="115000"/>
            </a:lnSpc>
            <a:spcBef>
              <a:spcPts val="0"/>
            </a:spcBef>
            <a:spcAft>
              <a:spcPts val="1000"/>
            </a:spcAft>
          </a:pPr>
          <a:r>
            <a:rPr lang="en-US" sz="1100" b="1">
              <a:effectLst/>
              <a:latin typeface="+mn-lt"/>
              <a:ea typeface="Calibri"/>
              <a:cs typeface="Times New Roman"/>
            </a:rPr>
            <a:t>Estimate Number of private wells:</a:t>
          </a:r>
          <a:r>
            <a:rPr lang="en-US" sz="1100">
              <a:effectLst/>
              <a:latin typeface="+mn-lt"/>
              <a:ea typeface="Calibri"/>
              <a:cs typeface="Times New Roman"/>
            </a:rPr>
            <a:t> Estimated number of private wells located in community. Data obtained from county documents.</a:t>
          </a:r>
        </a:p>
        <a:p>
          <a:pPr marL="0" marR="0">
            <a:lnSpc>
              <a:spcPct val="115000"/>
            </a:lnSpc>
            <a:spcBef>
              <a:spcPts val="0"/>
            </a:spcBef>
            <a:spcAft>
              <a:spcPts val="1000"/>
            </a:spcAft>
          </a:pPr>
          <a:r>
            <a:rPr lang="en-US" sz="1100" b="1">
              <a:effectLst/>
              <a:latin typeface="+mn-lt"/>
              <a:ea typeface="Calibri"/>
              <a:cs typeface="Times New Roman"/>
            </a:rPr>
            <a:t>Estimate number of public wells:</a:t>
          </a:r>
          <a:r>
            <a:rPr lang="en-US" sz="1100">
              <a:effectLst/>
              <a:latin typeface="+mn-lt"/>
              <a:ea typeface="Calibri"/>
              <a:cs typeface="Times New Roman"/>
            </a:rPr>
            <a:t> Number of public wells used by the system. Data obtained from SDWIS.</a:t>
          </a:r>
        </a:p>
        <a:p>
          <a:pPr marL="0" marR="0">
            <a:lnSpc>
              <a:spcPct val="115000"/>
            </a:lnSpc>
            <a:spcBef>
              <a:spcPts val="0"/>
            </a:spcBef>
            <a:spcAft>
              <a:spcPts val="1000"/>
            </a:spcAft>
          </a:pPr>
          <a:r>
            <a:rPr lang="en-US" sz="1100" b="1">
              <a:effectLst/>
              <a:latin typeface="+mn-lt"/>
              <a:ea typeface="Calibri"/>
              <a:cs typeface="Times New Roman"/>
            </a:rPr>
            <a:t>Water Treatment Information:</a:t>
          </a:r>
          <a:r>
            <a:rPr lang="en-US" sz="1100">
              <a:effectLst/>
              <a:latin typeface="+mn-lt"/>
              <a:ea typeface="Calibri"/>
              <a:cs typeface="Times New Roman"/>
            </a:rPr>
            <a:t> Treatment used to make water potable. Data obtained from survey responses, county documents, and system web pages.</a:t>
          </a:r>
        </a:p>
        <a:p>
          <a:pPr marL="0" marR="0">
            <a:lnSpc>
              <a:spcPct val="115000"/>
            </a:lnSpc>
            <a:spcBef>
              <a:spcPts val="0"/>
            </a:spcBef>
            <a:spcAft>
              <a:spcPts val="1000"/>
            </a:spcAft>
          </a:pPr>
          <a:r>
            <a:rPr lang="en-US" sz="1100" b="1">
              <a:effectLst/>
              <a:latin typeface="+mn-lt"/>
              <a:ea typeface="Calibri"/>
              <a:cs typeface="Times New Roman"/>
            </a:rPr>
            <a:t>Drinking water issues &amp; system status:</a:t>
          </a:r>
          <a:r>
            <a:rPr lang="en-US" sz="1100">
              <a:effectLst/>
              <a:latin typeface="+mn-lt"/>
              <a:ea typeface="Calibri"/>
              <a:cs typeface="Times New Roman"/>
            </a:rPr>
            <a:t> Current drinking water system infrastructure, state of the infrastructure and any issues. Data obtained from 2018 survey responses and county documents.</a:t>
          </a:r>
        </a:p>
        <a:p>
          <a:pPr marL="0" marR="0">
            <a:lnSpc>
              <a:spcPct val="115000"/>
            </a:lnSpc>
            <a:spcBef>
              <a:spcPts val="0"/>
            </a:spcBef>
            <a:spcAft>
              <a:spcPts val="1000"/>
            </a:spcAft>
          </a:pPr>
          <a:r>
            <a:rPr lang="en-US" sz="1100" b="1">
              <a:effectLst/>
              <a:latin typeface="+mn-lt"/>
              <a:ea typeface="Calibri"/>
              <a:cs typeface="Times New Roman"/>
            </a:rPr>
            <a:t>DW System Status Categories: </a:t>
          </a:r>
          <a:r>
            <a:rPr lang="en-US" sz="1100">
              <a:effectLst/>
              <a:latin typeface="+mn-lt"/>
              <a:ea typeface="Calibri"/>
              <a:cs typeface="Times New Roman"/>
            </a:rPr>
            <a:t>Open ended responses from the “Drinking water issues &amp; system status” field were categorized for analysis and visual presentation. Categories are: adequate; fair condition/ upgrades planned; good condition; interest/ plan to consolidate; poor condition; regulatory – septic; storage capacity insufficient.</a:t>
          </a:r>
        </a:p>
        <a:p>
          <a:pPr marL="0" marR="0">
            <a:lnSpc>
              <a:spcPct val="115000"/>
            </a:lnSpc>
            <a:spcBef>
              <a:spcPts val="0"/>
            </a:spcBef>
            <a:spcAft>
              <a:spcPts val="1000"/>
            </a:spcAft>
          </a:pPr>
          <a:r>
            <a:rPr lang="en-US" sz="1100" b="1">
              <a:effectLst/>
              <a:latin typeface="+mn-lt"/>
              <a:ea typeface="Calibri"/>
              <a:cs typeface="Times New Roman"/>
            </a:rPr>
            <a:t>Anything (other than AS) unusual or problematic about water:</a:t>
          </a:r>
          <a:r>
            <a:rPr lang="en-US" sz="1100">
              <a:effectLst/>
              <a:latin typeface="+mn-lt"/>
              <a:ea typeface="Calibri"/>
              <a:cs typeface="Times New Roman"/>
            </a:rPr>
            <a:t> Irregularities associated with water source such as taste, odor, or contamination. Data obtained from 2018 survey.</a:t>
          </a:r>
        </a:p>
        <a:p>
          <a:pPr marL="0" marR="0">
            <a:lnSpc>
              <a:spcPct val="115000"/>
            </a:lnSpc>
            <a:spcBef>
              <a:spcPts val="0"/>
            </a:spcBef>
            <a:spcAft>
              <a:spcPts val="0"/>
            </a:spcAft>
          </a:pPr>
          <a:r>
            <a:rPr lang="en-US" sz="1100" b="1">
              <a:effectLst/>
              <a:latin typeface="+mn-lt"/>
              <a:ea typeface="Calibri"/>
              <a:cs typeface="Times New Roman"/>
            </a:rPr>
            <a:t>DDW Rank:</a:t>
          </a:r>
          <a:r>
            <a:rPr lang="en-US" sz="1100">
              <a:effectLst/>
              <a:latin typeface="+mn-lt"/>
              <a:ea typeface="Calibri"/>
              <a:cs typeface="Times New Roman"/>
            </a:rPr>
            <a:t> System priority rank for assistance by the Department of Drinking Water. Data obtained from the Drinking Water State Revolving Fund Criteria for Public Health Need.</a:t>
          </a:r>
          <a:r>
            <a:rPr lang="en-US" sz="1000">
              <a:effectLst/>
              <a:latin typeface="+mn-lt"/>
              <a:ea typeface="Times New Roman"/>
              <a:cs typeface="Times New Roman"/>
            </a:rPr>
            <a:t> </a:t>
          </a:r>
          <a:endParaRPr lang="en-US" sz="1100">
            <a:effectLst/>
            <a:latin typeface="+mn-lt"/>
            <a:ea typeface="Calibri"/>
            <a:cs typeface="Times New Roman"/>
          </a:endParaRPr>
        </a:p>
        <a:p>
          <a:pPr marL="342900" marR="0" lvl="0" indent="-342900">
            <a:lnSpc>
              <a:spcPct val="115000"/>
            </a:lnSpc>
            <a:spcBef>
              <a:spcPts val="0"/>
            </a:spcBef>
            <a:spcAft>
              <a:spcPts val="0"/>
            </a:spcAft>
            <a:buFont typeface="Arial"/>
            <a:buChar char="●"/>
          </a:pPr>
          <a:r>
            <a:rPr lang="en-US" sz="1100">
              <a:effectLst/>
              <a:latin typeface="+mn-lt"/>
              <a:ea typeface="Noto Sans Symbols"/>
              <a:cs typeface="Noto Sans Symbols"/>
            </a:rPr>
            <a:t>Category A - Immediate Health Risk </a:t>
          </a:r>
        </a:p>
        <a:p>
          <a:pPr marL="342900" marR="0" lvl="0" indent="-342900">
            <a:lnSpc>
              <a:spcPct val="115000"/>
            </a:lnSpc>
            <a:spcBef>
              <a:spcPts val="0"/>
            </a:spcBef>
            <a:spcAft>
              <a:spcPts val="0"/>
            </a:spcAft>
            <a:buFont typeface="Arial"/>
            <a:buChar char="●"/>
          </a:pPr>
          <a:r>
            <a:rPr lang="en-US" sz="1100">
              <a:effectLst/>
              <a:latin typeface="+mn-lt"/>
              <a:ea typeface="Noto Sans Symbols"/>
              <a:cs typeface="Noto Sans Symbols"/>
            </a:rPr>
            <a:t>Category B - Untreated or At-Risk Sources </a:t>
          </a:r>
        </a:p>
        <a:p>
          <a:pPr marL="342900" marR="0" lvl="0" indent="-342900">
            <a:lnSpc>
              <a:spcPct val="115000"/>
            </a:lnSpc>
            <a:spcBef>
              <a:spcPts val="0"/>
            </a:spcBef>
            <a:spcAft>
              <a:spcPts val="0"/>
            </a:spcAft>
            <a:buFont typeface="Arial"/>
            <a:buChar char="●"/>
          </a:pPr>
          <a:r>
            <a:rPr lang="en-US" sz="1100">
              <a:effectLst/>
              <a:latin typeface="+mn-lt"/>
              <a:ea typeface="Noto Sans Symbols"/>
              <a:cs typeface="Noto Sans Symbols"/>
            </a:rPr>
            <a:t>Category C - Compliance or Shortage Problems </a:t>
          </a:r>
        </a:p>
        <a:p>
          <a:pPr marL="342900" marR="0" lvl="0" indent="-342900">
            <a:lnSpc>
              <a:spcPct val="115000"/>
            </a:lnSpc>
            <a:spcBef>
              <a:spcPts val="0"/>
            </a:spcBef>
            <a:spcAft>
              <a:spcPts val="0"/>
            </a:spcAft>
            <a:buFont typeface="Arial"/>
            <a:buChar char="●"/>
          </a:pPr>
          <a:r>
            <a:rPr lang="en-US" sz="1100">
              <a:effectLst/>
              <a:latin typeface="+mn-lt"/>
              <a:ea typeface="Noto Sans Symbols"/>
              <a:cs typeface="Noto Sans Symbols"/>
            </a:rPr>
            <a:t>Category D - Inadequate Reliability </a:t>
          </a:r>
        </a:p>
        <a:p>
          <a:pPr marL="342900" marR="0" lvl="0" indent="-342900">
            <a:lnSpc>
              <a:spcPct val="115000"/>
            </a:lnSpc>
            <a:spcBef>
              <a:spcPts val="0"/>
            </a:spcBef>
            <a:spcAft>
              <a:spcPts val="0"/>
            </a:spcAft>
            <a:buFont typeface="Arial"/>
            <a:buChar char="●"/>
          </a:pPr>
          <a:r>
            <a:rPr lang="en-US" sz="1100">
              <a:effectLst/>
              <a:latin typeface="+mn-lt"/>
              <a:ea typeface="Noto Sans Symbols"/>
              <a:cs typeface="Noto Sans Symbols"/>
            </a:rPr>
            <a:t>Category E - Secondary Risks </a:t>
          </a:r>
        </a:p>
        <a:p>
          <a:pPr marL="342900" marR="0" lvl="0" indent="-342900">
            <a:lnSpc>
              <a:spcPct val="115000"/>
            </a:lnSpc>
            <a:spcBef>
              <a:spcPts val="0"/>
            </a:spcBef>
            <a:spcAft>
              <a:spcPts val="1000"/>
            </a:spcAft>
            <a:buFont typeface="Arial"/>
            <a:buChar char="●"/>
          </a:pPr>
          <a:r>
            <a:rPr lang="en-US" sz="1100">
              <a:effectLst/>
              <a:latin typeface="+mn-lt"/>
              <a:ea typeface="Noto Sans Symbols"/>
              <a:cs typeface="Noto Sans Symbols"/>
            </a:rPr>
            <a:t>Category F - Other Projects </a:t>
          </a:r>
        </a:p>
        <a:p>
          <a:pPr marL="0" marR="0">
            <a:lnSpc>
              <a:spcPct val="115000"/>
            </a:lnSpc>
            <a:spcBef>
              <a:spcPts val="0"/>
            </a:spcBef>
            <a:spcAft>
              <a:spcPts val="1000"/>
            </a:spcAft>
          </a:pPr>
          <a:r>
            <a:rPr lang="en-US" sz="1100" b="1">
              <a:effectLst/>
              <a:latin typeface="+mn-lt"/>
              <a:ea typeface="Calibri"/>
              <a:cs typeface="Times New Roman"/>
            </a:rPr>
            <a:t>DDW Violation Type:</a:t>
          </a:r>
          <a:r>
            <a:rPr lang="en-US" sz="1100">
              <a:effectLst/>
              <a:latin typeface="+mn-lt"/>
              <a:ea typeface="Calibri"/>
              <a:cs typeface="Times New Roman"/>
            </a:rPr>
            <a:t> Description of drinking water system violation(s). Data obtained from SWRCB. </a:t>
          </a:r>
        </a:p>
        <a:p>
          <a:pPr marL="0" marR="0">
            <a:lnSpc>
              <a:spcPct val="115000"/>
            </a:lnSpc>
            <a:spcBef>
              <a:spcPts val="0"/>
            </a:spcBef>
            <a:spcAft>
              <a:spcPts val="1000"/>
            </a:spcAft>
          </a:pPr>
          <a:r>
            <a:rPr lang="en-US" sz="1100" b="1">
              <a:effectLst/>
              <a:latin typeface="+mn-lt"/>
              <a:ea typeface="Calibri"/>
              <a:cs typeface="Times New Roman"/>
            </a:rPr>
            <a:t>DDW Action Date:</a:t>
          </a:r>
          <a:r>
            <a:rPr lang="en-US" sz="1100">
              <a:effectLst/>
              <a:latin typeface="+mn-lt"/>
              <a:ea typeface="Calibri"/>
              <a:cs typeface="Times New Roman"/>
            </a:rPr>
            <a:t> Date of drinking water system violation(s). Data obtained from SWRCB.</a:t>
          </a:r>
        </a:p>
        <a:p>
          <a:pPr marL="0" marR="0">
            <a:lnSpc>
              <a:spcPct val="115000"/>
            </a:lnSpc>
            <a:spcBef>
              <a:spcPts val="0"/>
            </a:spcBef>
            <a:spcAft>
              <a:spcPts val="0"/>
            </a:spcAft>
          </a:pPr>
          <a:r>
            <a:rPr lang="en-US" sz="1100" b="1">
              <a:effectLst/>
              <a:latin typeface="+mn-lt"/>
              <a:ea typeface="Calibri"/>
              <a:cs typeface="Times New Roman"/>
            </a:rPr>
            <a:t>SWRCB Rank:</a:t>
          </a:r>
          <a:r>
            <a:rPr lang="en-US" sz="1100">
              <a:effectLst/>
              <a:latin typeface="+mn-lt"/>
              <a:ea typeface="Calibri"/>
              <a:cs typeface="Times New Roman"/>
            </a:rPr>
            <a:t> System priority rank for assistance by the State Water Resources Control Board. Data obtained from the Clean Water State Revolving Fund Criteria for Public Health/ Water Quality.</a:t>
          </a:r>
        </a:p>
        <a:p>
          <a:pPr marL="342900" marR="0" lvl="0" indent="-342900">
            <a:lnSpc>
              <a:spcPct val="115000"/>
            </a:lnSpc>
            <a:spcBef>
              <a:spcPts val="0"/>
            </a:spcBef>
            <a:spcAft>
              <a:spcPts val="0"/>
            </a:spcAft>
            <a:buFont typeface="Arial"/>
            <a:buChar char="●"/>
          </a:pPr>
          <a:r>
            <a:rPr lang="en-US" sz="1100">
              <a:effectLst/>
              <a:latin typeface="+mn-lt"/>
              <a:ea typeface="Noto Sans Symbols"/>
              <a:cs typeface="Noto Sans Symbols"/>
            </a:rPr>
            <a:t>Class A - Public Health Problems </a:t>
          </a:r>
        </a:p>
        <a:p>
          <a:pPr marL="342900" marR="0" lvl="0" indent="-342900">
            <a:lnSpc>
              <a:spcPct val="115000"/>
            </a:lnSpc>
            <a:spcBef>
              <a:spcPts val="0"/>
            </a:spcBef>
            <a:spcAft>
              <a:spcPts val="0"/>
            </a:spcAft>
            <a:buFont typeface="Arial"/>
            <a:buChar char="●"/>
          </a:pPr>
          <a:r>
            <a:rPr lang="en-US" sz="1100">
              <a:effectLst/>
              <a:latin typeface="+mn-lt"/>
              <a:ea typeface="Noto Sans Symbols"/>
              <a:cs typeface="Noto Sans Symbols"/>
            </a:rPr>
            <a:t>Class B - Pollution of Impaired Water Bodies </a:t>
          </a:r>
        </a:p>
        <a:p>
          <a:pPr marL="342900" marR="0" lvl="0" indent="-342900">
            <a:lnSpc>
              <a:spcPct val="115000"/>
            </a:lnSpc>
            <a:spcBef>
              <a:spcPts val="0"/>
            </a:spcBef>
            <a:spcAft>
              <a:spcPts val="0"/>
            </a:spcAft>
            <a:buFont typeface="Arial"/>
            <a:buChar char="●"/>
          </a:pPr>
          <a:r>
            <a:rPr lang="en-US" sz="1100">
              <a:effectLst/>
              <a:latin typeface="+mn-lt"/>
              <a:ea typeface="Noto Sans Symbols"/>
              <a:cs typeface="Noto Sans Symbols"/>
            </a:rPr>
            <a:t>Class C - Compliance with requirements or Water Recycling Projects </a:t>
          </a:r>
        </a:p>
        <a:p>
          <a:pPr marL="342900" marR="0" lvl="0" indent="-342900">
            <a:lnSpc>
              <a:spcPct val="115000"/>
            </a:lnSpc>
            <a:spcBef>
              <a:spcPts val="0"/>
            </a:spcBef>
            <a:spcAft>
              <a:spcPts val="0"/>
            </a:spcAft>
            <a:buFont typeface="Arial"/>
            <a:buChar char="●"/>
          </a:pPr>
          <a:r>
            <a:rPr lang="en-US" sz="1100">
              <a:effectLst/>
              <a:latin typeface="+mn-lt"/>
              <a:ea typeface="Noto Sans Symbols"/>
              <a:cs typeface="Noto Sans Symbols"/>
            </a:rPr>
            <a:t>Class D - Projects Serving as Preventative Measures </a:t>
          </a:r>
        </a:p>
        <a:p>
          <a:pPr marL="342900" marR="0" lvl="0" indent="-342900">
            <a:lnSpc>
              <a:spcPct val="115000"/>
            </a:lnSpc>
            <a:spcBef>
              <a:spcPts val="0"/>
            </a:spcBef>
            <a:spcAft>
              <a:spcPts val="1000"/>
            </a:spcAft>
            <a:buFont typeface="Arial"/>
            <a:buChar char="●"/>
          </a:pPr>
          <a:r>
            <a:rPr lang="en-US" sz="1100">
              <a:effectLst/>
              <a:latin typeface="+mn-lt"/>
              <a:ea typeface="Noto Sans Symbols"/>
              <a:cs typeface="Noto Sans Symbols"/>
            </a:rPr>
            <a:t>Class E - Other Projects </a:t>
          </a:r>
        </a:p>
        <a:p>
          <a:pPr marL="0" marR="0">
            <a:lnSpc>
              <a:spcPct val="115000"/>
            </a:lnSpc>
            <a:spcBef>
              <a:spcPts val="0"/>
            </a:spcBef>
            <a:spcAft>
              <a:spcPts val="1000"/>
            </a:spcAft>
          </a:pPr>
          <a:r>
            <a:rPr lang="en-US" sz="1100" b="1">
              <a:effectLst/>
              <a:latin typeface="+mn-lt"/>
              <a:ea typeface="Calibri"/>
              <a:cs typeface="Times New Roman"/>
            </a:rPr>
            <a:t>RWQCB Decision Type:</a:t>
          </a:r>
          <a:r>
            <a:rPr lang="en-US" sz="1100">
              <a:effectLst/>
              <a:latin typeface="+mn-lt"/>
              <a:ea typeface="Calibri"/>
              <a:cs typeface="Times New Roman"/>
            </a:rPr>
            <a:t> Type of decision – whether a notice of violation, administrative civil liability, failure to submit, etc. Data obtained from North Coast Regional Water Quality Control Board (NCRWQCB).</a:t>
          </a:r>
        </a:p>
        <a:p>
          <a:pPr marL="0" marR="0">
            <a:lnSpc>
              <a:spcPct val="115000"/>
            </a:lnSpc>
            <a:spcBef>
              <a:spcPts val="0"/>
            </a:spcBef>
            <a:spcAft>
              <a:spcPts val="1000"/>
            </a:spcAft>
          </a:pPr>
          <a:r>
            <a:rPr lang="en-US" sz="1100" b="1">
              <a:effectLst/>
              <a:latin typeface="+mn-lt"/>
              <a:ea typeface="Calibri"/>
              <a:cs typeface="Times New Roman"/>
            </a:rPr>
            <a:t>RWQCB Date:</a:t>
          </a:r>
          <a:r>
            <a:rPr lang="en-US" sz="1100">
              <a:effectLst/>
              <a:latin typeface="+mn-lt"/>
              <a:ea typeface="Calibri"/>
              <a:cs typeface="Times New Roman"/>
            </a:rPr>
            <a:t> Date of NCRWQCB action. Data obtained from NCRWQCB.</a:t>
          </a:r>
        </a:p>
        <a:p>
          <a:pPr marL="0" marR="0">
            <a:lnSpc>
              <a:spcPct val="115000"/>
            </a:lnSpc>
            <a:spcBef>
              <a:spcPts val="0"/>
            </a:spcBef>
            <a:spcAft>
              <a:spcPts val="1000"/>
            </a:spcAft>
          </a:pPr>
          <a:r>
            <a:rPr lang="en-US" sz="1100" b="1">
              <a:effectLst/>
              <a:latin typeface="+mn-lt"/>
              <a:ea typeface="Calibri"/>
              <a:cs typeface="Times New Roman"/>
            </a:rPr>
            <a:t>Type of Wastewater System:</a:t>
          </a:r>
          <a:r>
            <a:rPr lang="en-US" sz="1100">
              <a:effectLst/>
              <a:latin typeface="+mn-lt"/>
              <a:ea typeface="Calibri"/>
              <a:cs typeface="Times New Roman"/>
            </a:rPr>
            <a:t> Wastewater system type: sewer, septic, or septic with central collection. Data obtained from county documents and 2018 survey responses. </a:t>
          </a:r>
        </a:p>
        <a:p>
          <a:pPr marL="0" marR="0">
            <a:lnSpc>
              <a:spcPct val="115000"/>
            </a:lnSpc>
            <a:spcBef>
              <a:spcPts val="0"/>
            </a:spcBef>
            <a:spcAft>
              <a:spcPts val="1000"/>
            </a:spcAft>
          </a:pPr>
          <a:r>
            <a:rPr lang="en-US" sz="1100" b="1">
              <a:effectLst/>
              <a:latin typeface="+mn-lt"/>
              <a:ea typeface="Calibri"/>
              <a:cs typeface="Times New Roman"/>
            </a:rPr>
            <a:t>Sewer System Issues:</a:t>
          </a:r>
          <a:r>
            <a:rPr lang="en-US" sz="1100">
              <a:effectLst/>
              <a:latin typeface="+mn-lt"/>
              <a:ea typeface="Calibri"/>
              <a:cs typeface="Times New Roman"/>
            </a:rPr>
            <a:t> System status and any existing conditions. Data obtained from survey responses and county documents.</a:t>
          </a:r>
        </a:p>
        <a:p>
          <a:pPr marL="0" marR="0">
            <a:lnSpc>
              <a:spcPct val="115000"/>
            </a:lnSpc>
            <a:spcBef>
              <a:spcPts val="0"/>
            </a:spcBef>
            <a:spcAft>
              <a:spcPts val="1000"/>
            </a:spcAft>
          </a:pPr>
          <a:r>
            <a:rPr lang="en-US" sz="1100" b="1">
              <a:effectLst/>
              <a:latin typeface="+mn-lt"/>
              <a:ea typeface="Calibri"/>
              <a:cs typeface="Times New Roman"/>
            </a:rPr>
            <a:t>Stormwater/ Urban water runoff/ flood management issues:</a:t>
          </a:r>
          <a:r>
            <a:rPr lang="en-US" sz="1100">
              <a:effectLst/>
              <a:latin typeface="+mn-lt"/>
              <a:ea typeface="Calibri"/>
              <a:cs typeface="Times New Roman"/>
            </a:rPr>
            <a:t> Status of stormwater and flood management. Data obtained from survey responses and county documents. </a:t>
          </a:r>
        </a:p>
        <a:p>
          <a:pPr marL="0" marR="0">
            <a:lnSpc>
              <a:spcPct val="115000"/>
            </a:lnSpc>
            <a:spcBef>
              <a:spcPts val="0"/>
            </a:spcBef>
            <a:spcAft>
              <a:spcPts val="1000"/>
            </a:spcAft>
          </a:pPr>
          <a:r>
            <a:rPr lang="en-US" sz="1100" b="1">
              <a:effectLst/>
              <a:latin typeface="+mn-lt"/>
              <a:ea typeface="Calibri"/>
              <a:cs typeface="Times New Roman"/>
            </a:rPr>
            <a:t>EPA Affordability Criteria Threshold: </a:t>
          </a:r>
          <a:r>
            <a:rPr lang="en-US" sz="1100">
              <a:effectLst/>
              <a:latin typeface="+mn-lt"/>
              <a:ea typeface="Calibri"/>
              <a:cs typeface="Times New Roman"/>
            </a:rPr>
            <a:t>Calculates the percentage of MHI represented by average water bill, sewer bill, or both based on criteria established by the US EPA. The threshold beyond which affordability is considered impacted is 2.5% of MHI for water, 2% of MHI for wastewater, and 4.5% for both.  Data obtained from 2018 survey responses and county planning documents.</a:t>
          </a:r>
        </a:p>
        <a:p>
          <a:endParaRPr lang="en-US" sz="1100"/>
        </a:p>
      </xdr:txBody>
    </xdr:sp>
    <xdr:clientData/>
  </xdr:oneCellAnchor>
  <xdr:oneCellAnchor>
    <xdr:from>
      <xdr:col>12</xdr:col>
      <xdr:colOff>533400</xdr:colOff>
      <xdr:row>1</xdr:row>
      <xdr:rowOff>123825</xdr:rowOff>
    </xdr:from>
    <xdr:ext cx="184731" cy="264560"/>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7848600" y="314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ld%20Drafts/DAC%20Involvement%20Needs%20Assessment%20Template%20February.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advComSystems_Analysis_NCRP_DAC.Involvement%20Needs%20Assessment%20Report%20Worksheet.April.20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unity Needs Table"/>
      <sheetName val="not on list"/>
      <sheetName val="Sheet1"/>
      <sheetName val="Not in GIS"/>
      <sheetName val="Tribal System Information"/>
      <sheetName val="Lists"/>
      <sheetName val="Sheet3"/>
    </sheetNames>
    <sheetDataSet>
      <sheetData sheetId="0"/>
      <sheetData sheetId="1"/>
      <sheetData sheetId="2">
        <row r="1">
          <cell r="E1" t="str">
            <v>sewer</v>
          </cell>
        </row>
        <row r="2">
          <cell r="E2" t="str">
            <v>septic</v>
          </cell>
        </row>
      </sheetData>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munity Needs Table All Sys"/>
      <sheetName val="All Systems Except Tribes"/>
      <sheetName val="Affordability Calculations"/>
      <sheetName val="Sheet1"/>
      <sheetName val="DAC, SDAC, EDA calculations"/>
      <sheetName val="H2O System Classification"/>
      <sheetName val="Spreadsheet Metadata"/>
      <sheetName val="Lists"/>
      <sheetName val="&quot;C&quot; Systems Comm Needs Table"/>
      <sheetName val="DAC Comm Needs Table"/>
      <sheetName val="DAC &amp; &quot;C&quot; Comm Needs Table"/>
    </sheetNames>
    <sheetDataSet>
      <sheetData sheetId="0" refreshError="1"/>
      <sheetData sheetId="1" refreshError="1"/>
      <sheetData sheetId="2" refreshError="1"/>
      <sheetData sheetId="3">
        <row r="1">
          <cell r="E1" t="str">
            <v>sewer</v>
          </cell>
        </row>
        <row r="2">
          <cell r="E2" t="str">
            <v>septic</v>
          </cell>
        </row>
      </sheetData>
      <sheetData sheetId="4" refreshError="1"/>
      <sheetData sheetId="5" refreshError="1"/>
      <sheetData sheetId="6" refreshError="1"/>
      <sheetData sheetId="7"/>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J313"/>
  <sheetViews>
    <sheetView tabSelected="1" workbookViewId="0">
      <pane ySplit="3" topLeftCell="A4" activePane="bottomLeft" state="frozen"/>
      <selection activeCell="E1" sqref="E1"/>
      <selection pane="bottomLeft" activeCell="AK4" sqref="AK4:AK311"/>
    </sheetView>
  </sheetViews>
  <sheetFormatPr defaultColWidth="8.85546875" defaultRowHeight="12.75" x14ac:dyDescent="0.2"/>
  <cols>
    <col min="1" max="3" width="9.28515625" style="9" customWidth="1"/>
    <col min="4" max="4" width="35.7109375" style="23" customWidth="1"/>
    <col min="5" max="5" width="16.7109375" style="9" customWidth="1"/>
    <col min="6" max="6" width="24" style="9" customWidth="1"/>
    <col min="7" max="7" width="11.5703125" style="9" customWidth="1"/>
    <col min="8" max="8" width="10" style="9" customWidth="1"/>
    <col min="9" max="9" width="11.5703125" style="9" customWidth="1"/>
    <col min="10" max="10" width="8.7109375" style="9" customWidth="1"/>
    <col min="11" max="11" width="11.42578125" style="9" customWidth="1"/>
    <col min="12" max="12" width="18.85546875" style="9" customWidth="1"/>
    <col min="13" max="13" width="14.28515625" style="9" customWidth="1"/>
    <col min="14" max="23" width="10.5703125" style="9" customWidth="1"/>
    <col min="24" max="24" width="11.85546875" style="9" customWidth="1"/>
    <col min="25" max="25" width="10.5703125" style="9" customWidth="1"/>
    <col min="26" max="33" width="13" style="9" customWidth="1"/>
    <col min="34" max="34" width="11.85546875" style="9" customWidth="1"/>
    <col min="35" max="35" width="14.7109375" style="9" customWidth="1"/>
    <col min="36" max="36" width="7.5703125" style="23" customWidth="1"/>
    <col min="37" max="37" width="15" style="9" customWidth="1"/>
    <col min="38" max="38" width="12" style="9" customWidth="1"/>
    <col min="39" max="39" width="16.85546875" style="20" customWidth="1"/>
    <col min="40" max="40" width="11.7109375" style="20" customWidth="1"/>
    <col min="41" max="41" width="11.7109375" style="9" customWidth="1"/>
    <col min="42" max="42" width="9.5703125" style="9" customWidth="1"/>
    <col min="43" max="43" width="8.7109375" style="9" customWidth="1"/>
    <col min="44" max="44" width="20.28515625" style="9" hidden="1" customWidth="1"/>
    <col min="45" max="45" width="16.85546875" style="9" hidden="1" customWidth="1"/>
    <col min="46" max="46" width="11.140625" style="9" customWidth="1"/>
    <col min="47" max="48" width="18" style="9" customWidth="1"/>
    <col min="49" max="49" width="18.140625" style="9" customWidth="1"/>
    <col min="50" max="55" width="11" style="9" customWidth="1"/>
    <col min="56" max="56" width="10.85546875" style="9" customWidth="1"/>
    <col min="57" max="57" width="33.42578125" style="9" customWidth="1"/>
    <col min="58" max="58" width="36.7109375" style="9" customWidth="1"/>
    <col min="59" max="59" width="22.7109375" style="9" customWidth="1"/>
    <col min="60" max="62" width="11.85546875" style="20" customWidth="1"/>
    <col min="63" max="16384" width="8.85546875" style="9"/>
  </cols>
  <sheetData>
    <row r="1" spans="1:62" ht="38.25" customHeight="1" x14ac:dyDescent="0.2">
      <c r="A1" s="106" t="s">
        <v>401</v>
      </c>
      <c r="B1" s="97"/>
      <c r="C1" s="97"/>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9"/>
      <c r="AH1" s="111" t="s">
        <v>2</v>
      </c>
      <c r="AI1" s="78"/>
      <c r="AJ1" s="79"/>
      <c r="AK1" s="78"/>
      <c r="AL1" s="78"/>
      <c r="AM1" s="80"/>
      <c r="AN1" s="142" t="s">
        <v>18</v>
      </c>
      <c r="AO1" s="140"/>
      <c r="AP1" s="140"/>
      <c r="AQ1" s="140"/>
      <c r="AR1" s="140"/>
      <c r="AS1" s="140"/>
      <c r="AT1" s="140"/>
      <c r="AU1" s="140"/>
      <c r="AV1" s="140"/>
      <c r="AW1" s="141"/>
      <c r="AX1" s="143" t="s">
        <v>1021</v>
      </c>
      <c r="AY1" s="90"/>
      <c r="AZ1" s="90"/>
      <c r="BA1" s="90"/>
      <c r="BB1" s="90"/>
      <c r="BC1" s="91"/>
      <c r="BD1" s="102" t="s">
        <v>0</v>
      </c>
      <c r="BE1" s="103"/>
      <c r="BF1" s="112"/>
      <c r="BG1" s="118" t="s">
        <v>15</v>
      </c>
      <c r="BH1" s="120"/>
      <c r="BI1" s="121" t="s">
        <v>1380</v>
      </c>
      <c r="BJ1" s="122"/>
    </row>
    <row r="2" spans="1:62" ht="72" customHeight="1" x14ac:dyDescent="0.2">
      <c r="A2" s="98" t="s">
        <v>1393</v>
      </c>
      <c r="B2" s="98" t="s">
        <v>1190</v>
      </c>
      <c r="C2" s="98" t="s">
        <v>1497</v>
      </c>
      <c r="D2" s="100" t="s">
        <v>1394</v>
      </c>
      <c r="E2" s="33"/>
      <c r="F2" s="33"/>
      <c r="G2" s="74" t="s">
        <v>1214</v>
      </c>
      <c r="H2" s="74" t="s">
        <v>385</v>
      </c>
      <c r="I2" s="74" t="s">
        <v>386</v>
      </c>
      <c r="J2" s="74" t="s">
        <v>1279</v>
      </c>
      <c r="K2" s="85" t="s">
        <v>1280</v>
      </c>
      <c r="L2" s="74" t="s">
        <v>1293</v>
      </c>
      <c r="M2" s="132" t="s">
        <v>1381</v>
      </c>
      <c r="N2" s="116" t="s">
        <v>1378</v>
      </c>
      <c r="O2" s="75"/>
      <c r="P2" s="75"/>
      <c r="Q2" s="75"/>
      <c r="R2" s="75"/>
      <c r="S2" s="75"/>
      <c r="T2" s="75"/>
      <c r="U2" s="75"/>
      <c r="V2" s="75"/>
      <c r="W2" s="75"/>
      <c r="X2" s="75"/>
      <c r="Y2" s="76"/>
      <c r="Z2" s="117" t="s">
        <v>1379</v>
      </c>
      <c r="AA2" s="88"/>
      <c r="AB2" s="88"/>
      <c r="AC2" s="88"/>
      <c r="AD2" s="88"/>
      <c r="AE2" s="88"/>
      <c r="AF2" s="88"/>
      <c r="AG2" s="89"/>
      <c r="AH2" s="81"/>
      <c r="AI2" s="82"/>
      <c r="AJ2" s="83"/>
      <c r="AK2" s="82"/>
      <c r="AL2" s="82"/>
      <c r="AM2" s="84"/>
      <c r="AN2" s="115"/>
      <c r="AO2" s="107"/>
      <c r="AP2" s="107"/>
      <c r="AQ2" s="107"/>
      <c r="AR2" s="196" t="s">
        <v>769</v>
      </c>
      <c r="AS2" s="107"/>
      <c r="AT2" s="107"/>
      <c r="AU2" s="196"/>
      <c r="AV2" s="107"/>
      <c r="AW2" s="107"/>
      <c r="AX2" s="92"/>
      <c r="AY2" s="93"/>
      <c r="AZ2" s="93"/>
      <c r="BA2" s="93"/>
      <c r="BB2" s="93"/>
      <c r="BC2" s="94"/>
      <c r="BD2" s="104"/>
      <c r="BE2" s="105"/>
      <c r="BF2" s="113"/>
      <c r="BG2" s="96"/>
      <c r="BH2" s="126"/>
      <c r="BI2" s="127" t="s">
        <v>1377</v>
      </c>
      <c r="BJ2" s="119"/>
    </row>
    <row r="3" spans="1:62" ht="58.5" customHeight="1" x14ac:dyDescent="0.2">
      <c r="A3" s="99"/>
      <c r="B3" s="110"/>
      <c r="C3" s="86"/>
      <c r="D3" s="101"/>
      <c r="E3" s="34" t="s">
        <v>499</v>
      </c>
      <c r="F3" s="34" t="s">
        <v>218</v>
      </c>
      <c r="G3" s="87"/>
      <c r="H3" s="87"/>
      <c r="I3" s="87"/>
      <c r="J3" s="87"/>
      <c r="K3" s="86"/>
      <c r="L3" s="87"/>
      <c r="M3" s="87"/>
      <c r="N3" s="35" t="s">
        <v>389</v>
      </c>
      <c r="O3" s="35" t="s">
        <v>390</v>
      </c>
      <c r="P3" s="35" t="s">
        <v>391</v>
      </c>
      <c r="Q3" s="35" t="s">
        <v>392</v>
      </c>
      <c r="R3" s="35" t="s">
        <v>393</v>
      </c>
      <c r="S3" s="35" t="s">
        <v>394</v>
      </c>
      <c r="T3" s="35" t="s">
        <v>395</v>
      </c>
      <c r="U3" s="35" t="s">
        <v>396</v>
      </c>
      <c r="V3" s="35" t="s">
        <v>397</v>
      </c>
      <c r="W3" s="35" t="s">
        <v>398</v>
      </c>
      <c r="X3" s="35" t="s">
        <v>399</v>
      </c>
      <c r="Y3" s="35" t="s">
        <v>400</v>
      </c>
      <c r="Z3" s="36" t="s">
        <v>402</v>
      </c>
      <c r="AA3" s="37" t="s">
        <v>403</v>
      </c>
      <c r="AB3" s="37" t="s">
        <v>404</v>
      </c>
      <c r="AC3" s="37" t="s">
        <v>405</v>
      </c>
      <c r="AD3" s="37" t="s">
        <v>406</v>
      </c>
      <c r="AE3" s="37" t="s">
        <v>407</v>
      </c>
      <c r="AF3" s="37" t="s">
        <v>408</v>
      </c>
      <c r="AG3" s="37" t="s">
        <v>723</v>
      </c>
      <c r="AH3" s="77" t="s">
        <v>19</v>
      </c>
      <c r="AI3" s="77" t="s">
        <v>1</v>
      </c>
      <c r="AJ3" s="77" t="s">
        <v>12</v>
      </c>
      <c r="AK3" s="38" t="s">
        <v>1398</v>
      </c>
      <c r="AL3" s="38" t="s">
        <v>387</v>
      </c>
      <c r="AM3" s="38" t="s">
        <v>1238</v>
      </c>
      <c r="AN3" s="114" t="s">
        <v>1239</v>
      </c>
      <c r="AO3" s="114" t="s">
        <v>1240</v>
      </c>
      <c r="AP3" s="114" t="s">
        <v>20</v>
      </c>
      <c r="AQ3" s="114" t="s">
        <v>21</v>
      </c>
      <c r="AR3" s="138"/>
      <c r="AS3" s="139" t="s">
        <v>1396</v>
      </c>
      <c r="AT3" s="139" t="s">
        <v>617</v>
      </c>
      <c r="AU3" s="139" t="s">
        <v>874</v>
      </c>
      <c r="AV3" s="114" t="s">
        <v>1397</v>
      </c>
      <c r="AW3" s="114" t="s">
        <v>388</v>
      </c>
      <c r="AX3" s="39" t="s">
        <v>1026</v>
      </c>
      <c r="AY3" s="39" t="s">
        <v>1022</v>
      </c>
      <c r="AZ3" s="39" t="s">
        <v>1023</v>
      </c>
      <c r="BA3" s="39" t="s">
        <v>1027</v>
      </c>
      <c r="BB3" s="39" t="s">
        <v>1024</v>
      </c>
      <c r="BC3" s="39" t="s">
        <v>1025</v>
      </c>
      <c r="BD3" s="40" t="s">
        <v>13</v>
      </c>
      <c r="BE3" s="40" t="s">
        <v>898</v>
      </c>
      <c r="BF3" s="40" t="s">
        <v>1341</v>
      </c>
      <c r="BG3" s="95" t="s">
        <v>14</v>
      </c>
      <c r="BH3" s="123" t="s">
        <v>1373</v>
      </c>
      <c r="BI3" s="123" t="s">
        <v>1374</v>
      </c>
      <c r="BJ3" s="123" t="s">
        <v>1375</v>
      </c>
    </row>
    <row r="4" spans="1:62" ht="38.25" customHeight="1" x14ac:dyDescent="0.2">
      <c r="C4" s="9">
        <v>1</v>
      </c>
      <c r="D4" s="23" t="s">
        <v>521</v>
      </c>
      <c r="E4" s="9" t="s">
        <v>515</v>
      </c>
      <c r="F4" s="9" t="s">
        <v>606</v>
      </c>
      <c r="G4" s="9" t="s">
        <v>607</v>
      </c>
      <c r="H4" s="9" t="s">
        <v>608</v>
      </c>
      <c r="J4" s="72">
        <v>3639</v>
      </c>
      <c r="L4" s="9" t="s">
        <v>1295</v>
      </c>
      <c r="AH4" s="9" t="s">
        <v>609</v>
      </c>
      <c r="AI4" s="9" t="s">
        <v>22</v>
      </c>
      <c r="AJ4" s="21" t="s">
        <v>491</v>
      </c>
      <c r="AK4" s="144">
        <v>46037</v>
      </c>
      <c r="AL4" s="44" t="s">
        <v>610</v>
      </c>
      <c r="AM4" s="72">
        <v>8884</v>
      </c>
      <c r="BD4" s="9" t="s">
        <v>16</v>
      </c>
      <c r="BE4" s="9" t="s">
        <v>611</v>
      </c>
      <c r="BF4" s="9" t="s">
        <v>1345</v>
      </c>
      <c r="BH4" s="128" t="s">
        <v>1207</v>
      </c>
      <c r="BI4" s="128" t="s">
        <v>1207</v>
      </c>
      <c r="BJ4" s="129" t="s">
        <v>1207</v>
      </c>
    </row>
    <row r="5" spans="1:62" ht="38.25" customHeight="1" x14ac:dyDescent="0.2">
      <c r="A5" s="9" t="s">
        <v>607</v>
      </c>
      <c r="C5" s="9">
        <v>1</v>
      </c>
      <c r="D5" s="22" t="s">
        <v>81</v>
      </c>
      <c r="E5" s="4" t="s">
        <v>503</v>
      </c>
      <c r="F5" s="4" t="s">
        <v>991</v>
      </c>
      <c r="G5" s="4" t="s">
        <v>608</v>
      </c>
      <c r="H5" s="4" t="s">
        <v>607</v>
      </c>
      <c r="I5" s="4" t="s">
        <v>607</v>
      </c>
      <c r="J5" s="5">
        <v>27</v>
      </c>
      <c r="K5" s="4" t="s">
        <v>613</v>
      </c>
      <c r="L5" s="9" t="s">
        <v>1296</v>
      </c>
      <c r="N5" s="9">
        <v>1</v>
      </c>
      <c r="O5" s="9">
        <v>1</v>
      </c>
      <c r="P5" s="9">
        <v>2</v>
      </c>
      <c r="Q5" s="9">
        <v>0</v>
      </c>
      <c r="R5" s="9">
        <v>0</v>
      </c>
      <c r="S5" s="9">
        <v>2</v>
      </c>
      <c r="T5" s="9" t="s">
        <v>801</v>
      </c>
      <c r="U5" s="9" t="s">
        <v>801</v>
      </c>
      <c r="V5" s="9" t="s">
        <v>801</v>
      </c>
      <c r="W5" s="9">
        <v>1</v>
      </c>
      <c r="X5" s="9" t="s">
        <v>700</v>
      </c>
      <c r="Y5" s="9">
        <v>0</v>
      </c>
      <c r="Z5" s="9">
        <v>1</v>
      </c>
      <c r="AA5" s="9">
        <v>0</v>
      </c>
      <c r="AB5" s="9">
        <v>0</v>
      </c>
      <c r="AC5" s="9">
        <v>1</v>
      </c>
      <c r="AD5" s="9">
        <v>0</v>
      </c>
      <c r="AF5" s="9">
        <v>2</v>
      </c>
      <c r="AH5" s="1" t="s">
        <v>612</v>
      </c>
      <c r="AI5" s="7" t="s">
        <v>486</v>
      </c>
      <c r="AJ5" s="21" t="s">
        <v>491</v>
      </c>
      <c r="AK5" s="1">
        <v>39667</v>
      </c>
      <c r="AL5" s="12" t="s">
        <v>608</v>
      </c>
      <c r="AM5" s="8">
        <v>40</v>
      </c>
      <c r="AN5" s="8" t="s">
        <v>410</v>
      </c>
      <c r="AO5" s="1" t="s">
        <v>416</v>
      </c>
      <c r="AQ5" s="9">
        <v>2</v>
      </c>
      <c r="AR5" s="9" t="s">
        <v>999</v>
      </c>
      <c r="AS5" s="9" t="s">
        <v>1290</v>
      </c>
      <c r="AU5" s="9" t="s">
        <v>1160</v>
      </c>
      <c r="AV5" s="9" t="s">
        <v>1312</v>
      </c>
      <c r="AW5" s="9" t="s">
        <v>615</v>
      </c>
      <c r="BH5" s="128" t="s">
        <v>1207</v>
      </c>
      <c r="BI5" s="128" t="s">
        <v>1207</v>
      </c>
      <c r="BJ5" s="129" t="s">
        <v>1207</v>
      </c>
    </row>
    <row r="6" spans="1:62" ht="38.25" customHeight="1" x14ac:dyDescent="0.2">
      <c r="B6" s="9" t="s">
        <v>607</v>
      </c>
      <c r="C6" s="9">
        <v>1</v>
      </c>
      <c r="D6" s="22" t="s">
        <v>39</v>
      </c>
      <c r="E6" s="4" t="s">
        <v>511</v>
      </c>
      <c r="F6" s="4" t="s">
        <v>1491</v>
      </c>
      <c r="G6" s="4" t="s">
        <v>608</v>
      </c>
      <c r="H6" s="4" t="s">
        <v>607</v>
      </c>
      <c r="I6" s="4"/>
      <c r="J6" s="5">
        <v>79</v>
      </c>
      <c r="K6" s="4" t="s">
        <v>642</v>
      </c>
      <c r="L6" s="9" t="s">
        <v>1299</v>
      </c>
      <c r="M6" s="9" t="s">
        <v>1384</v>
      </c>
      <c r="AA6" s="9">
        <v>1</v>
      </c>
      <c r="AC6" s="9">
        <v>1</v>
      </c>
      <c r="AD6" s="9">
        <v>1</v>
      </c>
      <c r="AF6" s="9">
        <v>1</v>
      </c>
      <c r="AH6" s="12" t="s">
        <v>616</v>
      </c>
      <c r="AI6" s="7" t="s">
        <v>485</v>
      </c>
      <c r="AJ6" s="21" t="s">
        <v>491</v>
      </c>
      <c r="AK6" s="1">
        <v>26813</v>
      </c>
      <c r="AL6" s="12" t="s">
        <v>608</v>
      </c>
      <c r="AM6" s="8">
        <v>219</v>
      </c>
      <c r="AN6" s="8" t="s">
        <v>411</v>
      </c>
      <c r="AO6" s="1" t="s">
        <v>422</v>
      </c>
      <c r="AP6" s="1"/>
      <c r="AR6" s="9" t="s">
        <v>1191</v>
      </c>
      <c r="AS6" s="9" t="s">
        <v>1289</v>
      </c>
      <c r="AT6" s="9" t="s">
        <v>891</v>
      </c>
      <c r="AW6" s="9" t="s">
        <v>615</v>
      </c>
      <c r="AX6" s="9" t="s">
        <v>1032</v>
      </c>
      <c r="AY6" s="9" t="s">
        <v>1031</v>
      </c>
      <c r="AZ6" s="9" t="s">
        <v>1033</v>
      </c>
      <c r="BH6" s="128" t="s">
        <v>1207</v>
      </c>
      <c r="BI6" s="128" t="s">
        <v>1207</v>
      </c>
      <c r="BJ6" s="129" t="s">
        <v>1207</v>
      </c>
    </row>
    <row r="7" spans="1:62" ht="38.25" customHeight="1" x14ac:dyDescent="0.2">
      <c r="C7" s="9">
        <v>1</v>
      </c>
      <c r="D7" s="23" t="s">
        <v>523</v>
      </c>
      <c r="E7" s="9" t="s">
        <v>494</v>
      </c>
      <c r="F7" s="9" t="s">
        <v>522</v>
      </c>
      <c r="AI7" s="9" t="s">
        <v>22</v>
      </c>
      <c r="AK7" s="9">
        <v>57639</v>
      </c>
      <c r="AL7" s="44" t="s">
        <v>608</v>
      </c>
      <c r="AM7" s="20">
        <v>30</v>
      </c>
      <c r="BH7" s="128" t="s">
        <v>1207</v>
      </c>
      <c r="BI7" s="128" t="s">
        <v>1207</v>
      </c>
      <c r="BJ7" s="129" t="s">
        <v>1207</v>
      </c>
    </row>
    <row r="8" spans="1:62" ht="38.25" customHeight="1" x14ac:dyDescent="0.2">
      <c r="B8" s="9" t="s">
        <v>607</v>
      </c>
      <c r="C8" s="9">
        <v>1</v>
      </c>
      <c r="D8" s="23" t="s">
        <v>512</v>
      </c>
      <c r="E8" s="9" t="s">
        <v>8</v>
      </c>
      <c r="F8" s="9" t="s">
        <v>485</v>
      </c>
      <c r="G8" s="9" t="s">
        <v>607</v>
      </c>
      <c r="H8" s="9" t="s">
        <v>608</v>
      </c>
      <c r="J8" s="9" t="s">
        <v>1194</v>
      </c>
      <c r="K8" s="9" t="s">
        <v>1195</v>
      </c>
      <c r="N8" s="9" t="s">
        <v>1207</v>
      </c>
      <c r="AH8" s="9" t="s">
        <v>1193</v>
      </c>
      <c r="AI8" s="9" t="s">
        <v>485</v>
      </c>
      <c r="AJ8" s="23" t="s">
        <v>491</v>
      </c>
      <c r="AK8" s="9">
        <v>48542</v>
      </c>
      <c r="AL8" s="44" t="s">
        <v>608</v>
      </c>
      <c r="AM8" s="20" t="s">
        <v>1192</v>
      </c>
      <c r="BH8" s="128" t="s">
        <v>1207</v>
      </c>
      <c r="BI8" s="128" t="s">
        <v>1207</v>
      </c>
      <c r="BJ8" s="129" t="s">
        <v>1207</v>
      </c>
    </row>
    <row r="9" spans="1:62" ht="38.25" customHeight="1" x14ac:dyDescent="0.2">
      <c r="C9" s="9">
        <v>1</v>
      </c>
      <c r="D9" s="5" t="s">
        <v>117</v>
      </c>
      <c r="E9" s="1" t="s">
        <v>492</v>
      </c>
      <c r="F9" s="5"/>
      <c r="G9" s="5"/>
      <c r="H9" s="5"/>
      <c r="I9" s="5"/>
      <c r="J9" s="5"/>
      <c r="K9" s="1"/>
      <c r="N9" s="5"/>
      <c r="O9" s="5"/>
      <c r="P9" s="5"/>
      <c r="Q9" s="5"/>
      <c r="R9" s="5"/>
      <c r="S9" s="5"/>
      <c r="T9" s="5"/>
      <c r="U9" s="5"/>
      <c r="V9" s="5"/>
      <c r="W9" s="5"/>
      <c r="X9" s="5"/>
      <c r="Y9" s="5"/>
      <c r="Z9" s="5"/>
      <c r="AA9" s="5"/>
      <c r="AB9" s="5"/>
      <c r="AC9" s="5"/>
      <c r="AD9" s="5"/>
      <c r="AE9" s="5"/>
      <c r="AF9" s="5"/>
      <c r="AG9" s="5"/>
      <c r="AH9" s="1"/>
      <c r="AI9" s="7" t="s">
        <v>486</v>
      </c>
      <c r="AJ9" s="21" t="s">
        <v>491</v>
      </c>
      <c r="AK9" s="1">
        <v>36932</v>
      </c>
      <c r="AL9" s="12" t="s">
        <v>608</v>
      </c>
      <c r="AM9" s="8">
        <v>1035</v>
      </c>
      <c r="AN9" s="8"/>
      <c r="AO9" s="1"/>
      <c r="AP9" s="9" t="s">
        <v>619</v>
      </c>
      <c r="AU9" s="9" t="s">
        <v>908</v>
      </c>
      <c r="AV9" s="9" t="s">
        <v>1311</v>
      </c>
      <c r="BD9" s="9" t="s">
        <v>17</v>
      </c>
      <c r="BE9" s="9" t="s">
        <v>618</v>
      </c>
      <c r="BF9" s="9" t="s">
        <v>1346</v>
      </c>
      <c r="BH9" s="128" t="s">
        <v>1207</v>
      </c>
      <c r="BI9" s="128" t="s">
        <v>1207</v>
      </c>
      <c r="BJ9" s="129" t="s">
        <v>1207</v>
      </c>
    </row>
    <row r="10" spans="1:62" ht="38.25" customHeight="1" x14ac:dyDescent="0.2">
      <c r="C10" s="9">
        <v>1</v>
      </c>
      <c r="D10" s="22" t="s">
        <v>517</v>
      </c>
      <c r="E10" s="4" t="s">
        <v>515</v>
      </c>
      <c r="F10" s="4" t="s">
        <v>327</v>
      </c>
      <c r="G10" s="4"/>
      <c r="H10" s="4"/>
      <c r="I10" s="4"/>
      <c r="J10" s="5">
        <v>377</v>
      </c>
      <c r="K10" s="4"/>
      <c r="N10" s="4"/>
      <c r="O10" s="4"/>
      <c r="P10" s="4"/>
      <c r="Q10" s="4"/>
      <c r="R10" s="4"/>
      <c r="S10" s="4"/>
      <c r="T10" s="4"/>
      <c r="U10" s="4"/>
      <c r="V10" s="4"/>
      <c r="W10" s="4"/>
      <c r="X10" s="4"/>
      <c r="Y10" s="4"/>
      <c r="Z10" s="4"/>
      <c r="AA10" s="4"/>
      <c r="AB10" s="4"/>
      <c r="AC10" s="4"/>
      <c r="AD10" s="4"/>
      <c r="AE10" s="4"/>
      <c r="AF10" s="4"/>
      <c r="AG10" s="4"/>
      <c r="AH10" s="1"/>
      <c r="AI10" s="4" t="s">
        <v>22</v>
      </c>
      <c r="AJ10" s="21" t="s">
        <v>491</v>
      </c>
      <c r="AK10" s="1">
        <v>45489</v>
      </c>
      <c r="AL10" s="12" t="s">
        <v>608</v>
      </c>
      <c r="AM10" s="8">
        <v>420</v>
      </c>
      <c r="AN10" s="8" t="s">
        <v>410</v>
      </c>
      <c r="AO10" s="1" t="s">
        <v>416</v>
      </c>
      <c r="AQ10" s="9">
        <v>2</v>
      </c>
      <c r="BH10" s="128" t="s">
        <v>1207</v>
      </c>
      <c r="BI10" s="128" t="s">
        <v>1207</v>
      </c>
      <c r="BJ10" s="129" t="s">
        <v>1207</v>
      </c>
    </row>
    <row r="11" spans="1:62" ht="38.25" customHeight="1" x14ac:dyDescent="0.2">
      <c r="C11" s="9">
        <v>1</v>
      </c>
      <c r="D11" s="23" t="s">
        <v>524</v>
      </c>
      <c r="E11" s="9" t="s">
        <v>494</v>
      </c>
      <c r="F11" s="9" t="s">
        <v>522</v>
      </c>
      <c r="AI11" s="9" t="s">
        <v>22</v>
      </c>
      <c r="AK11" s="9">
        <v>46037</v>
      </c>
      <c r="AL11" s="44" t="s">
        <v>608</v>
      </c>
      <c r="BH11" s="128" t="s">
        <v>1207</v>
      </c>
      <c r="BI11" s="128" t="s">
        <v>1207</v>
      </c>
      <c r="BJ11" s="129" t="s">
        <v>1207</v>
      </c>
    </row>
    <row r="12" spans="1:62" ht="38.25" customHeight="1" x14ac:dyDescent="0.2">
      <c r="C12" s="9">
        <v>1</v>
      </c>
      <c r="D12" s="23" t="s">
        <v>525</v>
      </c>
      <c r="E12" s="9" t="s">
        <v>503</v>
      </c>
      <c r="F12" s="9" t="s">
        <v>522</v>
      </c>
      <c r="AI12" s="9" t="s">
        <v>22</v>
      </c>
      <c r="AK12" s="9">
        <v>58333</v>
      </c>
      <c r="AL12" s="44" t="s">
        <v>608</v>
      </c>
      <c r="BH12" s="128" t="s">
        <v>1207</v>
      </c>
      <c r="BI12" s="128" t="s">
        <v>1207</v>
      </c>
      <c r="BJ12" s="129" t="s">
        <v>1207</v>
      </c>
    </row>
    <row r="13" spans="1:62" s="11" customFormat="1" ht="38.25" customHeight="1" x14ac:dyDescent="0.2">
      <c r="C13" s="9">
        <v>1</v>
      </c>
      <c r="D13" s="22" t="s">
        <v>198</v>
      </c>
      <c r="E13" s="4" t="s">
        <v>503</v>
      </c>
      <c r="F13" s="4" t="s">
        <v>369</v>
      </c>
      <c r="G13" s="4"/>
      <c r="H13" s="4"/>
      <c r="I13" s="4"/>
      <c r="J13" s="5">
        <v>63</v>
      </c>
      <c r="K13" s="4"/>
      <c r="L13" s="9"/>
      <c r="M13" s="9"/>
      <c r="N13" s="4"/>
      <c r="O13" s="4"/>
      <c r="P13" s="4"/>
      <c r="Q13" s="4"/>
      <c r="R13" s="4"/>
      <c r="S13" s="4"/>
      <c r="T13" s="4"/>
      <c r="U13" s="4"/>
      <c r="V13" s="4"/>
      <c r="W13" s="4"/>
      <c r="X13" s="4"/>
      <c r="Y13" s="4"/>
      <c r="Z13" s="4"/>
      <c r="AA13" s="4"/>
      <c r="AB13" s="4"/>
      <c r="AC13" s="4"/>
      <c r="AD13" s="4"/>
      <c r="AE13" s="4"/>
      <c r="AF13" s="4"/>
      <c r="AG13" s="4"/>
      <c r="AH13" s="1"/>
      <c r="AI13" s="4" t="s">
        <v>22</v>
      </c>
      <c r="AJ13" s="21" t="s">
        <v>491</v>
      </c>
      <c r="AK13" s="1">
        <v>41389</v>
      </c>
      <c r="AL13" s="12" t="s">
        <v>608</v>
      </c>
      <c r="AM13" s="8">
        <v>150</v>
      </c>
      <c r="AN13" s="8" t="s">
        <v>412</v>
      </c>
      <c r="AO13" s="1" t="s">
        <v>416</v>
      </c>
      <c r="AP13" s="9"/>
      <c r="AQ13" s="9">
        <v>2</v>
      </c>
      <c r="AR13" s="9"/>
      <c r="AS13" s="9"/>
      <c r="AT13" s="9"/>
      <c r="AU13" s="9"/>
      <c r="AV13" s="9"/>
      <c r="AW13" s="9"/>
      <c r="AX13" s="9"/>
      <c r="AY13" s="9"/>
      <c r="AZ13" s="9"/>
      <c r="BA13" s="9"/>
      <c r="BB13" s="9"/>
      <c r="BC13" s="9"/>
      <c r="BD13" s="9"/>
      <c r="BE13" s="9"/>
      <c r="BF13" s="9"/>
      <c r="BG13" s="9"/>
      <c r="BH13" s="128" t="s">
        <v>1207</v>
      </c>
      <c r="BI13" s="128" t="s">
        <v>1207</v>
      </c>
      <c r="BJ13" s="129" t="s">
        <v>1207</v>
      </c>
    </row>
    <row r="14" spans="1:62" ht="38.25" customHeight="1" x14ac:dyDescent="0.2">
      <c r="C14" s="9">
        <v>1</v>
      </c>
      <c r="D14" s="23" t="s">
        <v>504</v>
      </c>
      <c r="E14" s="9" t="s">
        <v>494</v>
      </c>
      <c r="F14" s="9" t="s">
        <v>485</v>
      </c>
      <c r="AI14" s="9" t="s">
        <v>485</v>
      </c>
      <c r="AK14" s="9">
        <v>50417</v>
      </c>
      <c r="AL14" s="44" t="s">
        <v>608</v>
      </c>
      <c r="BH14" s="128" t="s">
        <v>1207</v>
      </c>
      <c r="BI14" s="128" t="s">
        <v>1207</v>
      </c>
      <c r="BJ14" s="129" t="s">
        <v>1207</v>
      </c>
    </row>
    <row r="15" spans="1:62" ht="38.25" customHeight="1" x14ac:dyDescent="0.2">
      <c r="B15" s="9" t="s">
        <v>607</v>
      </c>
      <c r="C15" s="9">
        <v>1</v>
      </c>
      <c r="D15" s="23" t="s">
        <v>526</v>
      </c>
      <c r="E15" s="9" t="s">
        <v>494</v>
      </c>
      <c r="F15" s="9" t="s">
        <v>485</v>
      </c>
      <c r="G15" s="9" t="s">
        <v>607</v>
      </c>
      <c r="H15" s="9" t="s">
        <v>607</v>
      </c>
      <c r="J15" s="9" t="s">
        <v>1194</v>
      </c>
      <c r="K15" s="9" t="s">
        <v>1197</v>
      </c>
      <c r="W15" s="9">
        <v>1</v>
      </c>
      <c r="Y15" s="9">
        <v>1</v>
      </c>
      <c r="Z15" s="9">
        <v>1</v>
      </c>
      <c r="AA15" s="9">
        <v>1</v>
      </c>
      <c r="AF15" s="9">
        <v>1</v>
      </c>
      <c r="AH15" s="9" t="s">
        <v>1198</v>
      </c>
      <c r="AI15" s="9" t="s">
        <v>485</v>
      </c>
      <c r="AK15" s="9">
        <v>50417</v>
      </c>
      <c r="AL15" s="44" t="s">
        <v>608</v>
      </c>
      <c r="AM15" s="20" t="s">
        <v>1196</v>
      </c>
      <c r="BH15" s="128" t="s">
        <v>1207</v>
      </c>
      <c r="BI15" s="128" t="s">
        <v>1207</v>
      </c>
      <c r="BJ15" s="129" t="s">
        <v>1207</v>
      </c>
    </row>
    <row r="16" spans="1:62" ht="38.25" customHeight="1" x14ac:dyDescent="0.2">
      <c r="C16" s="9">
        <v>1</v>
      </c>
      <c r="D16" s="22" t="s">
        <v>40</v>
      </c>
      <c r="E16" s="4" t="s">
        <v>8</v>
      </c>
      <c r="F16" s="4" t="s">
        <v>1455</v>
      </c>
      <c r="G16" s="4"/>
      <c r="H16" s="4"/>
      <c r="I16" s="4"/>
      <c r="J16" s="5"/>
      <c r="K16" s="4"/>
      <c r="N16" s="4"/>
      <c r="O16" s="4"/>
      <c r="P16" s="4"/>
      <c r="Q16" s="4"/>
      <c r="R16" s="4"/>
      <c r="S16" s="4"/>
      <c r="T16" s="4"/>
      <c r="U16" s="4"/>
      <c r="V16" s="4"/>
      <c r="W16" s="4"/>
      <c r="X16" s="4"/>
      <c r="Y16" s="4"/>
      <c r="Z16" s="4"/>
      <c r="AA16" s="4"/>
      <c r="AB16" s="4"/>
      <c r="AC16" s="4"/>
      <c r="AD16" s="4"/>
      <c r="AE16" s="4"/>
      <c r="AF16" s="4"/>
      <c r="AG16" s="4"/>
      <c r="AH16" s="12"/>
      <c r="AI16" s="7" t="s">
        <v>485</v>
      </c>
      <c r="AJ16" s="21" t="s">
        <v>491</v>
      </c>
      <c r="AK16" s="1">
        <v>20346</v>
      </c>
      <c r="AL16" s="12" t="s">
        <v>608</v>
      </c>
      <c r="AM16" s="8"/>
      <c r="AN16" s="8"/>
      <c r="AO16" s="1"/>
      <c r="AP16" s="1"/>
      <c r="BH16" s="128" t="s">
        <v>1207</v>
      </c>
      <c r="BI16" s="128" t="s">
        <v>1207</v>
      </c>
      <c r="BJ16" s="129" t="s">
        <v>1207</v>
      </c>
    </row>
    <row r="17" spans="1:62" ht="38.25" customHeight="1" x14ac:dyDescent="0.2">
      <c r="C17" s="9">
        <v>1</v>
      </c>
      <c r="D17" s="22" t="s">
        <v>149</v>
      </c>
      <c r="E17" s="4" t="s">
        <v>503</v>
      </c>
      <c r="F17" s="4" t="s">
        <v>328</v>
      </c>
      <c r="G17" s="4"/>
      <c r="H17" s="4"/>
      <c r="I17" s="4"/>
      <c r="J17" s="5">
        <v>87</v>
      </c>
      <c r="K17" s="4"/>
      <c r="N17" s="4"/>
      <c r="O17" s="4"/>
      <c r="P17" s="4"/>
      <c r="Q17" s="4"/>
      <c r="R17" s="4"/>
      <c r="S17" s="4"/>
      <c r="T17" s="4"/>
      <c r="U17" s="4"/>
      <c r="V17" s="4"/>
      <c r="W17" s="4"/>
      <c r="X17" s="4"/>
      <c r="Y17" s="4"/>
      <c r="Z17" s="4"/>
      <c r="AA17" s="4"/>
      <c r="AB17" s="4"/>
      <c r="AC17" s="4"/>
      <c r="AD17" s="4"/>
      <c r="AE17" s="4"/>
      <c r="AF17" s="4"/>
      <c r="AG17" s="4"/>
      <c r="AH17" s="1"/>
      <c r="AI17" s="4" t="s">
        <v>22</v>
      </c>
      <c r="AJ17" s="21" t="s">
        <v>491</v>
      </c>
      <c r="AK17" s="1">
        <v>99141</v>
      </c>
      <c r="AL17" s="12" t="s">
        <v>608</v>
      </c>
      <c r="AM17" s="8">
        <v>244</v>
      </c>
      <c r="AN17" s="8" t="s">
        <v>410</v>
      </c>
      <c r="AO17" s="1" t="s">
        <v>416</v>
      </c>
      <c r="AQ17" s="9">
        <v>2</v>
      </c>
      <c r="BH17" s="128" t="s">
        <v>1207</v>
      </c>
      <c r="BI17" s="128" t="s">
        <v>1207</v>
      </c>
      <c r="BJ17" s="129" t="s">
        <v>1207</v>
      </c>
    </row>
    <row r="18" spans="1:62" ht="38.25" customHeight="1" x14ac:dyDescent="0.2">
      <c r="C18" s="9">
        <v>1</v>
      </c>
      <c r="D18" s="22" t="s">
        <v>41</v>
      </c>
      <c r="E18" s="4" t="s">
        <v>515</v>
      </c>
      <c r="F18" s="4" t="s">
        <v>515</v>
      </c>
      <c r="G18" s="4"/>
      <c r="H18" s="4"/>
      <c r="I18" s="4"/>
      <c r="J18" s="5">
        <v>135</v>
      </c>
      <c r="K18" s="4"/>
      <c r="N18" s="4"/>
      <c r="O18" s="4"/>
      <c r="P18" s="4"/>
      <c r="Q18" s="4"/>
      <c r="R18" s="4"/>
      <c r="S18" s="4"/>
      <c r="T18" s="4"/>
      <c r="U18" s="4"/>
      <c r="V18" s="4"/>
      <c r="W18" s="4"/>
      <c r="X18" s="4"/>
      <c r="Y18" s="4"/>
      <c r="Z18" s="4"/>
      <c r="AA18" s="4"/>
      <c r="AB18" s="4"/>
      <c r="AC18" s="4"/>
      <c r="AD18" s="4"/>
      <c r="AE18" s="4"/>
      <c r="AF18" s="4"/>
      <c r="AG18" s="4"/>
      <c r="AH18" s="1"/>
      <c r="AI18" s="7" t="s">
        <v>485</v>
      </c>
      <c r="AJ18" s="21" t="s">
        <v>491</v>
      </c>
      <c r="AK18" s="1">
        <v>36371</v>
      </c>
      <c r="AL18" s="12" t="s">
        <v>608</v>
      </c>
      <c r="AM18" s="8">
        <v>150</v>
      </c>
      <c r="AN18" s="8" t="s">
        <v>411</v>
      </c>
      <c r="AO18" s="1" t="s">
        <v>423</v>
      </c>
      <c r="AP18" s="1"/>
      <c r="AU18" s="9" t="s">
        <v>892</v>
      </c>
      <c r="AV18" s="9" t="s">
        <v>1314</v>
      </c>
      <c r="AX18" s="9">
        <v>0</v>
      </c>
      <c r="AY18" s="9" t="s">
        <v>1107</v>
      </c>
      <c r="AZ18" s="9" t="s">
        <v>1106</v>
      </c>
      <c r="BH18" s="128" t="s">
        <v>1207</v>
      </c>
      <c r="BI18" s="128" t="s">
        <v>1207</v>
      </c>
      <c r="BJ18" s="129" t="s">
        <v>1207</v>
      </c>
    </row>
    <row r="19" spans="1:62" ht="38.25" customHeight="1" x14ac:dyDescent="0.2">
      <c r="C19" s="9">
        <v>1</v>
      </c>
      <c r="D19" s="23" t="s">
        <v>527</v>
      </c>
      <c r="E19" s="9" t="s">
        <v>503</v>
      </c>
      <c r="F19" s="9" t="s">
        <v>522</v>
      </c>
      <c r="AI19" s="9" t="s">
        <v>22</v>
      </c>
      <c r="AK19" s="9">
        <v>46037</v>
      </c>
      <c r="AL19" s="44" t="s">
        <v>608</v>
      </c>
      <c r="BH19" s="128" t="s">
        <v>1207</v>
      </c>
      <c r="BI19" s="128" t="s">
        <v>1207</v>
      </c>
      <c r="BJ19" s="129" t="s">
        <v>1207</v>
      </c>
    </row>
    <row r="20" spans="1:62" ht="38.25" customHeight="1" x14ac:dyDescent="0.2">
      <c r="B20" s="9" t="s">
        <v>607</v>
      </c>
      <c r="C20" s="9">
        <v>1</v>
      </c>
      <c r="D20" s="22" t="s">
        <v>28</v>
      </c>
      <c r="E20" s="4" t="s">
        <v>492</v>
      </c>
      <c r="F20" s="4" t="s">
        <v>219</v>
      </c>
      <c r="G20" s="4" t="s">
        <v>608</v>
      </c>
      <c r="H20" s="4" t="s">
        <v>608</v>
      </c>
      <c r="I20" s="4"/>
      <c r="J20" s="5">
        <v>629</v>
      </c>
      <c r="K20" s="4" t="s">
        <v>1200</v>
      </c>
      <c r="L20" s="9" t="s">
        <v>1302</v>
      </c>
      <c r="N20" s="4"/>
      <c r="O20" s="4"/>
      <c r="P20" s="4"/>
      <c r="Q20" s="4"/>
      <c r="R20" s="4"/>
      <c r="S20" s="4"/>
      <c r="T20" s="4"/>
      <c r="U20" s="4"/>
      <c r="V20" s="4"/>
      <c r="W20" s="4"/>
      <c r="X20" s="4"/>
      <c r="Y20" s="4"/>
      <c r="Z20" s="4"/>
      <c r="AA20" s="4"/>
      <c r="AB20" s="4"/>
      <c r="AC20" s="4"/>
      <c r="AD20" s="4"/>
      <c r="AE20" s="4"/>
      <c r="AF20" s="4"/>
      <c r="AG20" s="4"/>
      <c r="AH20" s="6" t="s">
        <v>1199</v>
      </c>
      <c r="AI20" s="7" t="s">
        <v>484</v>
      </c>
      <c r="AJ20" s="21" t="s">
        <v>491</v>
      </c>
      <c r="AK20" s="6">
        <v>26544</v>
      </c>
      <c r="AL20" s="12" t="s">
        <v>608</v>
      </c>
      <c r="AM20" s="8">
        <v>1600</v>
      </c>
      <c r="AN20" s="8" t="s">
        <v>409</v>
      </c>
      <c r="AO20" s="1" t="s">
        <v>413</v>
      </c>
      <c r="AP20" s="1"/>
      <c r="AQ20" s="1"/>
      <c r="AR20" s="1" t="s">
        <v>1202</v>
      </c>
      <c r="AS20" s="9" t="s">
        <v>1289</v>
      </c>
      <c r="AT20" s="1"/>
      <c r="AU20" s="1" t="s">
        <v>1315</v>
      </c>
      <c r="AV20" s="9" t="s">
        <v>1312</v>
      </c>
      <c r="AW20" s="1"/>
      <c r="AX20" s="1"/>
      <c r="AY20" s="1"/>
      <c r="AZ20" s="1"/>
      <c r="BA20" s="1"/>
      <c r="BB20" s="1"/>
      <c r="BC20" s="1"/>
      <c r="BE20" s="1"/>
      <c r="BG20" s="1"/>
      <c r="BH20" s="128" t="s">
        <v>1207</v>
      </c>
      <c r="BI20" s="128" t="s">
        <v>1207</v>
      </c>
      <c r="BJ20" s="129" t="s">
        <v>1207</v>
      </c>
    </row>
    <row r="21" spans="1:62" ht="38.25" customHeight="1" x14ac:dyDescent="0.2">
      <c r="A21" s="9" t="s">
        <v>607</v>
      </c>
      <c r="B21" s="9" t="s">
        <v>607</v>
      </c>
      <c r="C21" s="9">
        <v>1</v>
      </c>
      <c r="D21" s="22" t="s">
        <v>42</v>
      </c>
      <c r="E21" s="4" t="s">
        <v>492</v>
      </c>
      <c r="F21" s="4" t="s">
        <v>233</v>
      </c>
      <c r="G21" s="4" t="s">
        <v>607</v>
      </c>
      <c r="H21" s="4" t="s">
        <v>608</v>
      </c>
      <c r="I21" s="4" t="s">
        <v>607</v>
      </c>
      <c r="J21" s="5">
        <v>40</v>
      </c>
      <c r="K21" s="4" t="s">
        <v>620</v>
      </c>
      <c r="L21" s="9" t="s">
        <v>1299</v>
      </c>
      <c r="N21" s="4">
        <v>0</v>
      </c>
      <c r="O21" s="4">
        <v>0</v>
      </c>
      <c r="P21" s="4">
        <v>0</v>
      </c>
      <c r="Q21" s="4">
        <v>0</v>
      </c>
      <c r="R21" s="4">
        <v>0</v>
      </c>
      <c r="S21" s="4">
        <v>0</v>
      </c>
      <c r="T21" s="4">
        <v>0</v>
      </c>
      <c r="U21" s="4">
        <v>0</v>
      </c>
      <c r="V21" s="4">
        <v>0</v>
      </c>
      <c r="W21" s="4">
        <v>0</v>
      </c>
      <c r="X21" s="4">
        <v>0</v>
      </c>
      <c r="Y21" s="4">
        <v>0</v>
      </c>
      <c r="Z21" s="4">
        <v>0</v>
      </c>
      <c r="AA21" s="4">
        <v>1</v>
      </c>
      <c r="AB21" s="4">
        <v>0</v>
      </c>
      <c r="AC21" s="4">
        <v>0</v>
      </c>
      <c r="AD21" s="4">
        <v>0</v>
      </c>
      <c r="AE21" s="4">
        <v>0</v>
      </c>
      <c r="AF21" s="4">
        <v>0</v>
      </c>
      <c r="AG21" s="4"/>
      <c r="AH21" s="12" t="s">
        <v>621</v>
      </c>
      <c r="AI21" s="7" t="s">
        <v>485</v>
      </c>
      <c r="AJ21" s="21" t="s">
        <v>491</v>
      </c>
      <c r="AK21" s="1">
        <v>50417</v>
      </c>
      <c r="AL21" s="12" t="s">
        <v>608</v>
      </c>
      <c r="AM21" s="8">
        <v>109</v>
      </c>
      <c r="AN21" s="3" t="s">
        <v>410</v>
      </c>
      <c r="AO21" s="1" t="s">
        <v>416</v>
      </c>
      <c r="AP21" s="1"/>
      <c r="AQ21" s="9">
        <v>2</v>
      </c>
      <c r="AR21" s="9" t="s">
        <v>614</v>
      </c>
      <c r="AS21" s="9" t="s">
        <v>1290</v>
      </c>
      <c r="AU21" s="9" t="s">
        <v>893</v>
      </c>
      <c r="AV21" s="9" t="s">
        <v>1314</v>
      </c>
      <c r="BD21" s="9" t="s">
        <v>16</v>
      </c>
      <c r="BH21" s="128" t="s">
        <v>1207</v>
      </c>
      <c r="BI21" s="128" t="s">
        <v>1207</v>
      </c>
      <c r="BJ21" s="129" t="s">
        <v>1207</v>
      </c>
    </row>
    <row r="22" spans="1:62" ht="38.25" customHeight="1" x14ac:dyDescent="0.2">
      <c r="A22" s="9" t="s">
        <v>607</v>
      </c>
      <c r="B22" s="9" t="s">
        <v>607</v>
      </c>
      <c r="C22" s="9">
        <v>1</v>
      </c>
      <c r="D22" s="22" t="s">
        <v>43</v>
      </c>
      <c r="E22" s="4" t="s">
        <v>8</v>
      </c>
      <c r="F22" s="4" t="s">
        <v>234</v>
      </c>
      <c r="G22" s="4" t="s">
        <v>607</v>
      </c>
      <c r="H22" s="4" t="s">
        <v>608</v>
      </c>
      <c r="I22" s="4" t="s">
        <v>607</v>
      </c>
      <c r="J22" s="5">
        <v>76</v>
      </c>
      <c r="K22" s="4" t="s">
        <v>622</v>
      </c>
      <c r="L22" s="9" t="s">
        <v>1297</v>
      </c>
      <c r="N22" s="4">
        <v>0</v>
      </c>
      <c r="O22" s="4">
        <v>0</v>
      </c>
      <c r="P22" s="4">
        <v>1</v>
      </c>
      <c r="Q22" s="4">
        <v>0</v>
      </c>
      <c r="R22" s="4">
        <v>0</v>
      </c>
      <c r="S22" s="4">
        <v>0</v>
      </c>
      <c r="T22" s="4">
        <v>0</v>
      </c>
      <c r="U22" s="4">
        <v>0</v>
      </c>
      <c r="V22" s="4">
        <v>0</v>
      </c>
      <c r="W22" s="4">
        <v>0</v>
      </c>
      <c r="X22" s="4">
        <v>0</v>
      </c>
      <c r="Y22" s="4">
        <v>1</v>
      </c>
      <c r="Z22" s="4">
        <v>0</v>
      </c>
      <c r="AA22" s="4">
        <v>0</v>
      </c>
      <c r="AB22" s="4">
        <v>0</v>
      </c>
      <c r="AC22" s="4">
        <v>0</v>
      </c>
      <c r="AD22" s="4">
        <v>1</v>
      </c>
      <c r="AE22" s="4">
        <v>0</v>
      </c>
      <c r="AF22" s="4">
        <v>0</v>
      </c>
      <c r="AG22" s="4"/>
      <c r="AH22" s="1" t="s">
        <v>623</v>
      </c>
      <c r="AI22" s="7" t="s">
        <v>485</v>
      </c>
      <c r="AJ22" s="21" t="s">
        <v>491</v>
      </c>
      <c r="AK22" s="1">
        <v>20346</v>
      </c>
      <c r="AL22" s="44" t="s">
        <v>608</v>
      </c>
      <c r="AM22" s="8">
        <v>70</v>
      </c>
      <c r="AN22" s="8" t="s">
        <v>410</v>
      </c>
      <c r="AO22" s="1" t="s">
        <v>416</v>
      </c>
      <c r="AQ22" s="9">
        <v>2</v>
      </c>
      <c r="AR22" s="9" t="s">
        <v>624</v>
      </c>
      <c r="AS22" s="9" t="s">
        <v>1289</v>
      </c>
      <c r="BH22" s="128" t="s">
        <v>1207</v>
      </c>
      <c r="BI22" s="128" t="s">
        <v>1207</v>
      </c>
      <c r="BJ22" s="129" t="s">
        <v>1207</v>
      </c>
    </row>
    <row r="23" spans="1:62" ht="38.25" customHeight="1" x14ac:dyDescent="0.2">
      <c r="C23" s="9">
        <v>1</v>
      </c>
      <c r="D23" s="22" t="s">
        <v>82</v>
      </c>
      <c r="E23" s="4" t="s">
        <v>503</v>
      </c>
      <c r="F23" s="4" t="s">
        <v>992</v>
      </c>
      <c r="G23" s="4" t="s">
        <v>608</v>
      </c>
      <c r="H23" s="4"/>
      <c r="I23" s="4"/>
      <c r="J23" s="5">
        <v>19</v>
      </c>
      <c r="K23" s="4"/>
      <c r="L23" s="9" t="s">
        <v>1297</v>
      </c>
      <c r="N23" s="4"/>
      <c r="O23" s="4"/>
      <c r="P23" s="4"/>
      <c r="Q23" s="4"/>
      <c r="R23" s="4"/>
      <c r="S23" s="4"/>
      <c r="T23" s="4"/>
      <c r="U23" s="4"/>
      <c r="V23" s="4"/>
      <c r="W23" s="4"/>
      <c r="X23" s="4"/>
      <c r="Y23" s="4"/>
      <c r="Z23" s="4"/>
      <c r="AA23" s="4"/>
      <c r="AB23" s="4"/>
      <c r="AC23" s="4"/>
      <c r="AD23" s="4"/>
      <c r="AE23" s="4"/>
      <c r="AF23" s="4"/>
      <c r="AG23" s="4"/>
      <c r="AH23" s="1" t="s">
        <v>993</v>
      </c>
      <c r="AI23" s="7" t="s">
        <v>486</v>
      </c>
      <c r="AJ23" s="21" t="s">
        <v>491</v>
      </c>
      <c r="AK23" s="1">
        <v>51277</v>
      </c>
      <c r="AL23" s="12" t="s">
        <v>608</v>
      </c>
      <c r="AM23" s="8">
        <v>36</v>
      </c>
      <c r="AN23" s="8" t="s">
        <v>410</v>
      </c>
      <c r="AO23" s="1" t="s">
        <v>414</v>
      </c>
      <c r="AQ23" s="9">
        <v>1</v>
      </c>
      <c r="AR23" s="9" t="s">
        <v>998</v>
      </c>
      <c r="AS23" s="9" t="s">
        <v>1290</v>
      </c>
      <c r="AU23" s="9" t="s">
        <v>1303</v>
      </c>
      <c r="AV23" s="9" t="s">
        <v>1312</v>
      </c>
      <c r="BH23" s="128" t="s">
        <v>1207</v>
      </c>
      <c r="BI23" s="128" t="s">
        <v>1207</v>
      </c>
      <c r="BJ23" s="129" t="s">
        <v>1207</v>
      </c>
    </row>
    <row r="24" spans="1:62" ht="38.25" customHeight="1" x14ac:dyDescent="0.2">
      <c r="A24" s="9" t="s">
        <v>607</v>
      </c>
      <c r="B24" s="9" t="s">
        <v>607</v>
      </c>
      <c r="C24" s="9">
        <v>1</v>
      </c>
      <c r="D24" s="22" t="s">
        <v>29</v>
      </c>
      <c r="E24" s="4" t="s">
        <v>492</v>
      </c>
      <c r="F24" s="4" t="s">
        <v>220</v>
      </c>
      <c r="G24" s="4" t="s">
        <v>607</v>
      </c>
      <c r="H24" s="4" t="s">
        <v>607</v>
      </c>
      <c r="I24" s="4" t="s">
        <v>607</v>
      </c>
      <c r="J24" s="5">
        <v>107</v>
      </c>
      <c r="K24" s="4" t="s">
        <v>626</v>
      </c>
      <c r="L24" s="9" t="s">
        <v>1295</v>
      </c>
      <c r="N24" s="4">
        <v>0</v>
      </c>
      <c r="O24" s="4">
        <v>3</v>
      </c>
      <c r="P24" s="4">
        <v>0</v>
      </c>
      <c r="Q24" s="4">
        <v>0</v>
      </c>
      <c r="R24" s="4">
        <v>3</v>
      </c>
      <c r="S24" s="4">
        <v>3</v>
      </c>
      <c r="T24" s="4">
        <v>1</v>
      </c>
      <c r="U24" s="4">
        <v>0</v>
      </c>
      <c r="V24" s="4">
        <v>0</v>
      </c>
      <c r="W24" s="4">
        <v>3</v>
      </c>
      <c r="X24" s="4">
        <v>1</v>
      </c>
      <c r="Y24" s="4">
        <v>0</v>
      </c>
      <c r="Z24" s="4">
        <v>3</v>
      </c>
      <c r="AA24" s="4">
        <v>3</v>
      </c>
      <c r="AB24" s="4">
        <v>1</v>
      </c>
      <c r="AC24" s="4">
        <v>0</v>
      </c>
      <c r="AD24" s="4">
        <v>2</v>
      </c>
      <c r="AE24" s="4">
        <v>3</v>
      </c>
      <c r="AF24" s="4">
        <v>3</v>
      </c>
      <c r="AG24" s="4"/>
      <c r="AH24" s="6" t="s">
        <v>625</v>
      </c>
      <c r="AI24" s="7" t="s">
        <v>484</v>
      </c>
      <c r="AJ24" s="21" t="s">
        <v>491</v>
      </c>
      <c r="AK24" s="6">
        <v>26544</v>
      </c>
      <c r="AL24" s="12" t="s">
        <v>608</v>
      </c>
      <c r="AM24" s="8">
        <v>400</v>
      </c>
      <c r="AN24" s="8" t="s">
        <v>410</v>
      </c>
      <c r="AO24" s="1" t="s">
        <v>414</v>
      </c>
      <c r="AP24" s="1"/>
      <c r="AQ24" s="1">
        <v>1</v>
      </c>
      <c r="AR24" s="1" t="s">
        <v>614</v>
      </c>
      <c r="AS24" s="9" t="s">
        <v>1290</v>
      </c>
      <c r="AT24" s="1"/>
      <c r="AU24" s="1" t="s">
        <v>922</v>
      </c>
      <c r="AV24" s="9" t="s">
        <v>1316</v>
      </c>
      <c r="AW24" s="1"/>
      <c r="AX24" s="1"/>
      <c r="AY24" s="1"/>
      <c r="AZ24" s="1"/>
      <c r="BA24" s="1"/>
      <c r="BB24" s="1"/>
      <c r="BC24" s="1"/>
      <c r="BD24" s="9" t="s">
        <v>17</v>
      </c>
      <c r="BE24" s="1"/>
      <c r="BG24" s="1"/>
      <c r="BH24" s="128">
        <v>1</v>
      </c>
      <c r="BI24" s="128" t="s">
        <v>1207</v>
      </c>
      <c r="BJ24" s="129" t="s">
        <v>1207</v>
      </c>
    </row>
    <row r="25" spans="1:62" ht="38.25" customHeight="1" x14ac:dyDescent="0.2">
      <c r="A25" s="9" t="s">
        <v>607</v>
      </c>
      <c r="B25" s="9" t="s">
        <v>607</v>
      </c>
      <c r="C25" s="9">
        <v>1</v>
      </c>
      <c r="D25" s="22" t="s">
        <v>44</v>
      </c>
      <c r="E25" s="4" t="s">
        <v>501</v>
      </c>
      <c r="F25" s="4" t="s">
        <v>235</v>
      </c>
      <c r="G25" s="4" t="s">
        <v>607</v>
      </c>
      <c r="H25" s="4" t="s">
        <v>607</v>
      </c>
      <c r="I25" s="4" t="s">
        <v>607</v>
      </c>
      <c r="J25" s="5">
        <f>11+37+4+647</f>
        <v>699</v>
      </c>
      <c r="K25" s="4" t="s">
        <v>661</v>
      </c>
      <c r="L25" s="9" t="s">
        <v>1299</v>
      </c>
      <c r="M25" s="9" t="s">
        <v>1384</v>
      </c>
      <c r="N25" s="4">
        <v>0</v>
      </c>
      <c r="O25" s="4">
        <v>1</v>
      </c>
      <c r="P25" s="4">
        <v>1</v>
      </c>
      <c r="Q25" s="4">
        <v>1</v>
      </c>
      <c r="R25" s="4">
        <v>1</v>
      </c>
      <c r="S25" s="4">
        <v>1</v>
      </c>
      <c r="T25" s="4">
        <v>1</v>
      </c>
      <c r="U25" s="4">
        <v>1</v>
      </c>
      <c r="V25" s="4">
        <v>0</v>
      </c>
      <c r="W25" s="4">
        <v>2</v>
      </c>
      <c r="X25" s="4">
        <v>1</v>
      </c>
      <c r="Y25" s="4">
        <v>1</v>
      </c>
      <c r="Z25" s="4">
        <v>2</v>
      </c>
      <c r="AA25" s="4">
        <v>1</v>
      </c>
      <c r="AB25" s="4">
        <v>1</v>
      </c>
      <c r="AC25" s="4">
        <v>0</v>
      </c>
      <c r="AD25" s="4">
        <v>2</v>
      </c>
      <c r="AE25" s="4">
        <v>1</v>
      </c>
      <c r="AF25" s="4">
        <v>2</v>
      </c>
      <c r="AG25" s="4"/>
      <c r="AH25" s="1" t="s">
        <v>659</v>
      </c>
      <c r="AI25" s="7" t="s">
        <v>485</v>
      </c>
      <c r="AJ25" s="21" t="s">
        <v>491</v>
      </c>
      <c r="AK25" s="1">
        <v>49828</v>
      </c>
      <c r="AL25" s="44" t="s">
        <v>608</v>
      </c>
      <c r="AM25" s="8">
        <v>1252</v>
      </c>
      <c r="AN25" s="8" t="s">
        <v>409</v>
      </c>
      <c r="AO25" s="1" t="s">
        <v>660</v>
      </c>
      <c r="AR25" s="9" t="s">
        <v>614</v>
      </c>
      <c r="AS25" s="9" t="s">
        <v>1290</v>
      </c>
      <c r="AT25" s="9" t="s">
        <v>1178</v>
      </c>
      <c r="AU25" s="9" t="s">
        <v>873</v>
      </c>
      <c r="AV25" s="9" t="s">
        <v>1316</v>
      </c>
      <c r="BE25" s="9" t="s">
        <v>1445</v>
      </c>
      <c r="BF25" s="9" t="s">
        <v>1312</v>
      </c>
      <c r="BH25" s="128" t="s">
        <v>1207</v>
      </c>
      <c r="BI25" s="128" t="s">
        <v>1207</v>
      </c>
      <c r="BJ25" s="129" t="s">
        <v>1207</v>
      </c>
    </row>
    <row r="26" spans="1:62" ht="38.25" customHeight="1" x14ac:dyDescent="0.2">
      <c r="C26" s="9">
        <v>1</v>
      </c>
      <c r="D26" s="22" t="s">
        <v>150</v>
      </c>
      <c r="E26" s="4" t="s">
        <v>8</v>
      </c>
      <c r="F26" s="4" t="s">
        <v>329</v>
      </c>
      <c r="G26" s="4"/>
      <c r="H26" s="4"/>
      <c r="I26" s="4"/>
      <c r="J26" s="5">
        <v>56</v>
      </c>
      <c r="K26" s="4"/>
      <c r="N26" s="4"/>
      <c r="O26" s="4"/>
      <c r="P26" s="4"/>
      <c r="Q26" s="4"/>
      <c r="R26" s="4"/>
      <c r="S26" s="4"/>
      <c r="T26" s="4"/>
      <c r="U26" s="4"/>
      <c r="V26" s="4"/>
      <c r="W26" s="4"/>
      <c r="X26" s="4"/>
      <c r="Y26" s="4"/>
      <c r="Z26" s="4"/>
      <c r="AA26" s="4"/>
      <c r="AB26" s="4"/>
      <c r="AC26" s="4"/>
      <c r="AD26" s="4"/>
      <c r="AE26" s="4"/>
      <c r="AF26" s="4"/>
      <c r="AG26" s="4"/>
      <c r="AH26" s="1"/>
      <c r="AI26" s="4" t="s">
        <v>22</v>
      </c>
      <c r="AJ26" s="21" t="s">
        <v>491</v>
      </c>
      <c r="AK26" s="1">
        <v>64612</v>
      </c>
      <c r="AL26" s="12" t="s">
        <v>608</v>
      </c>
      <c r="AM26" s="8">
        <v>90</v>
      </c>
      <c r="AN26" s="8" t="s">
        <v>410</v>
      </c>
      <c r="AO26" s="1" t="s">
        <v>414</v>
      </c>
      <c r="AQ26" s="9">
        <v>1</v>
      </c>
      <c r="BH26" s="128" t="s">
        <v>1207</v>
      </c>
      <c r="BI26" s="128" t="s">
        <v>1207</v>
      </c>
      <c r="BJ26" s="129" t="s">
        <v>1207</v>
      </c>
    </row>
    <row r="27" spans="1:62" ht="38.25" customHeight="1" x14ac:dyDescent="0.2">
      <c r="C27" s="9">
        <v>1</v>
      </c>
      <c r="D27" s="23" t="s">
        <v>529</v>
      </c>
      <c r="E27" s="9" t="s">
        <v>528</v>
      </c>
      <c r="F27" s="9" t="s">
        <v>522</v>
      </c>
      <c r="AI27" s="9" t="s">
        <v>22</v>
      </c>
      <c r="AK27" s="9">
        <v>85526</v>
      </c>
      <c r="AL27" s="44" t="s">
        <v>608</v>
      </c>
      <c r="BH27" s="128" t="s">
        <v>1207</v>
      </c>
      <c r="BI27" s="128" t="s">
        <v>1207</v>
      </c>
      <c r="BJ27" s="129" t="s">
        <v>1207</v>
      </c>
    </row>
    <row r="28" spans="1:62" ht="38.25" customHeight="1" x14ac:dyDescent="0.2">
      <c r="C28" s="9">
        <v>1</v>
      </c>
      <c r="D28" s="22" t="s">
        <v>151</v>
      </c>
      <c r="E28" s="4" t="s">
        <v>8</v>
      </c>
      <c r="F28" s="4" t="s">
        <v>330</v>
      </c>
      <c r="G28" s="4"/>
      <c r="H28" s="4"/>
      <c r="I28" s="4"/>
      <c r="J28" s="5">
        <v>38</v>
      </c>
      <c r="K28" s="4"/>
      <c r="N28" s="4"/>
      <c r="O28" s="4"/>
      <c r="P28" s="4"/>
      <c r="Q28" s="4"/>
      <c r="R28" s="4"/>
      <c r="S28" s="4"/>
      <c r="T28" s="4"/>
      <c r="U28" s="4"/>
      <c r="V28" s="4"/>
      <c r="W28" s="4"/>
      <c r="X28" s="4"/>
      <c r="Y28" s="4"/>
      <c r="Z28" s="4"/>
      <c r="AA28" s="4"/>
      <c r="AB28" s="4"/>
      <c r="AC28" s="4"/>
      <c r="AD28" s="4"/>
      <c r="AE28" s="4"/>
      <c r="AF28" s="4"/>
      <c r="AG28" s="4"/>
      <c r="AH28" s="1"/>
      <c r="AI28" s="4" t="s">
        <v>22</v>
      </c>
      <c r="AJ28" s="21" t="s">
        <v>491</v>
      </c>
      <c r="AK28" s="1">
        <v>85526</v>
      </c>
      <c r="AL28" s="12" t="s">
        <v>608</v>
      </c>
      <c r="AM28" s="8">
        <v>77</v>
      </c>
      <c r="AN28" s="8" t="s">
        <v>412</v>
      </c>
      <c r="AO28" s="1" t="s">
        <v>417</v>
      </c>
      <c r="AQ28" s="9">
        <v>3</v>
      </c>
      <c r="AX28" s="9" t="s">
        <v>1032</v>
      </c>
      <c r="AY28" s="9" t="s">
        <v>1034</v>
      </c>
      <c r="AZ28" s="9" t="s">
        <v>1035</v>
      </c>
      <c r="BH28" s="128" t="s">
        <v>1207</v>
      </c>
      <c r="BI28" s="128" t="s">
        <v>1207</v>
      </c>
      <c r="BJ28" s="129" t="s">
        <v>1207</v>
      </c>
    </row>
    <row r="29" spans="1:62" ht="38.25" customHeight="1" x14ac:dyDescent="0.2">
      <c r="C29" s="9">
        <v>1</v>
      </c>
      <c r="D29" s="23" t="s">
        <v>530</v>
      </c>
      <c r="E29" s="9" t="s">
        <v>494</v>
      </c>
      <c r="F29" s="9" t="s">
        <v>522</v>
      </c>
      <c r="AI29" s="4" t="s">
        <v>22</v>
      </c>
      <c r="AK29" s="9">
        <v>46037</v>
      </c>
      <c r="AL29" s="44" t="s">
        <v>608</v>
      </c>
      <c r="BH29" s="128" t="s">
        <v>1207</v>
      </c>
      <c r="BI29" s="128" t="s">
        <v>1207</v>
      </c>
      <c r="BJ29" s="129" t="s">
        <v>1207</v>
      </c>
    </row>
    <row r="30" spans="1:62" ht="38.25" customHeight="1" x14ac:dyDescent="0.2">
      <c r="C30" s="9">
        <v>1</v>
      </c>
      <c r="D30" s="23" t="s">
        <v>531</v>
      </c>
      <c r="E30" s="9" t="s">
        <v>494</v>
      </c>
      <c r="F30" s="9" t="s">
        <v>522</v>
      </c>
      <c r="AI30" s="4" t="s">
        <v>22</v>
      </c>
      <c r="AK30" s="9">
        <v>46037</v>
      </c>
      <c r="AL30" s="44" t="s">
        <v>608</v>
      </c>
      <c r="BH30" s="128" t="s">
        <v>1207</v>
      </c>
      <c r="BI30" s="128" t="s">
        <v>1207</v>
      </c>
      <c r="BJ30" s="129" t="s">
        <v>1207</v>
      </c>
    </row>
    <row r="31" spans="1:62" ht="38.25" customHeight="1" x14ac:dyDescent="0.2">
      <c r="C31" s="9">
        <v>1</v>
      </c>
      <c r="D31" s="22" t="s">
        <v>118</v>
      </c>
      <c r="E31" s="4" t="s">
        <v>503</v>
      </c>
      <c r="F31" s="1" t="s">
        <v>994</v>
      </c>
      <c r="G31" s="1" t="s">
        <v>608</v>
      </c>
      <c r="H31" s="1"/>
      <c r="I31" s="1"/>
      <c r="J31" s="5">
        <v>23</v>
      </c>
      <c r="K31" s="1"/>
      <c r="N31" s="1"/>
      <c r="O31" s="1"/>
      <c r="P31" s="1"/>
      <c r="Q31" s="1"/>
      <c r="R31" s="1"/>
      <c r="S31" s="1"/>
      <c r="T31" s="1"/>
      <c r="U31" s="1"/>
      <c r="V31" s="1"/>
      <c r="W31" s="1"/>
      <c r="X31" s="1"/>
      <c r="Y31" s="1"/>
      <c r="Z31" s="1"/>
      <c r="AA31" s="1"/>
      <c r="AB31" s="1"/>
      <c r="AC31" s="1"/>
      <c r="AD31" s="1"/>
      <c r="AE31" s="1"/>
      <c r="AF31" s="1"/>
      <c r="AG31" s="1"/>
      <c r="AH31" s="1" t="s">
        <v>995</v>
      </c>
      <c r="AI31" s="7" t="s">
        <v>486</v>
      </c>
      <c r="AJ31" s="21" t="s">
        <v>491</v>
      </c>
      <c r="AK31" s="1">
        <v>32667</v>
      </c>
      <c r="AL31" s="12" t="s">
        <v>608</v>
      </c>
      <c r="AM31" s="8">
        <v>92</v>
      </c>
      <c r="AN31" s="8" t="s">
        <v>411</v>
      </c>
      <c r="AO31" s="1" t="s">
        <v>459</v>
      </c>
      <c r="AR31" s="9" t="s">
        <v>997</v>
      </c>
      <c r="AS31" s="9" t="s">
        <v>1290</v>
      </c>
      <c r="AW31" s="9" t="s">
        <v>996</v>
      </c>
      <c r="AX31" s="9">
        <v>0</v>
      </c>
      <c r="AY31" s="9" t="s">
        <v>1105</v>
      </c>
      <c r="AZ31" s="9" t="s">
        <v>1108</v>
      </c>
      <c r="BH31" s="128" t="s">
        <v>1207</v>
      </c>
      <c r="BI31" s="128" t="s">
        <v>1207</v>
      </c>
      <c r="BJ31" s="129" t="s">
        <v>1207</v>
      </c>
    </row>
    <row r="32" spans="1:62" ht="38.25" customHeight="1" x14ac:dyDescent="0.2">
      <c r="A32" s="9" t="s">
        <v>607</v>
      </c>
      <c r="C32" s="9">
        <v>1</v>
      </c>
      <c r="D32" s="22" t="s">
        <v>45</v>
      </c>
      <c r="E32" s="4" t="s">
        <v>492</v>
      </c>
      <c r="F32" s="4" t="s">
        <v>236</v>
      </c>
      <c r="G32" s="4" t="s">
        <v>608</v>
      </c>
      <c r="H32" s="4" t="s">
        <v>607</v>
      </c>
      <c r="I32" s="4" t="s">
        <v>607</v>
      </c>
      <c r="J32" s="5">
        <v>26</v>
      </c>
      <c r="K32" s="4" t="s">
        <v>622</v>
      </c>
      <c r="L32" s="9" t="s">
        <v>1299</v>
      </c>
      <c r="M32" s="9" t="s">
        <v>1383</v>
      </c>
      <c r="N32" s="4">
        <v>0</v>
      </c>
      <c r="O32" s="4">
        <v>2</v>
      </c>
      <c r="P32" s="4">
        <v>2</v>
      </c>
      <c r="Q32" s="4">
        <v>0</v>
      </c>
      <c r="R32" s="4">
        <v>0</v>
      </c>
      <c r="S32" s="4">
        <v>3</v>
      </c>
      <c r="T32" s="4">
        <v>1</v>
      </c>
      <c r="U32" s="4">
        <v>3</v>
      </c>
      <c r="V32" s="4">
        <v>0</v>
      </c>
      <c r="W32" s="4">
        <v>3</v>
      </c>
      <c r="X32" s="4">
        <v>1</v>
      </c>
      <c r="Y32" s="4">
        <v>0</v>
      </c>
      <c r="Z32" s="4">
        <v>2</v>
      </c>
      <c r="AA32" s="4">
        <v>2</v>
      </c>
      <c r="AB32" s="4">
        <v>0</v>
      </c>
      <c r="AC32" s="4">
        <v>0</v>
      </c>
      <c r="AD32" s="4">
        <v>1</v>
      </c>
      <c r="AE32" s="4">
        <v>1</v>
      </c>
      <c r="AF32" s="4">
        <v>1</v>
      </c>
      <c r="AG32" s="4"/>
      <c r="AH32" s="6" t="s">
        <v>627</v>
      </c>
      <c r="AI32" s="7" t="s">
        <v>485</v>
      </c>
      <c r="AJ32" s="21" t="s">
        <v>491</v>
      </c>
      <c r="AK32" s="1">
        <v>37778</v>
      </c>
      <c r="AL32" s="12" t="s">
        <v>608</v>
      </c>
      <c r="AM32" s="8"/>
      <c r="AN32" s="8"/>
      <c r="AO32" s="1"/>
      <c r="AP32" s="197"/>
      <c r="AQ32" s="197"/>
      <c r="AR32" s="197" t="s">
        <v>624</v>
      </c>
      <c r="AS32" s="9" t="s">
        <v>1289</v>
      </c>
      <c r="AT32" s="11" t="s">
        <v>895</v>
      </c>
      <c r="AU32" s="11" t="s">
        <v>894</v>
      </c>
      <c r="AV32" s="9" t="s">
        <v>1313</v>
      </c>
      <c r="AW32" s="197"/>
      <c r="AX32" s="197"/>
      <c r="AY32" s="197"/>
      <c r="AZ32" s="197"/>
      <c r="BA32" s="197"/>
      <c r="BB32" s="197"/>
      <c r="BC32" s="197"/>
      <c r="BD32" s="9" t="s">
        <v>17</v>
      </c>
      <c r="BE32" s="197"/>
      <c r="BG32" s="197"/>
      <c r="BH32" s="128" t="s">
        <v>1207</v>
      </c>
      <c r="BI32" s="128" t="s">
        <v>1207</v>
      </c>
      <c r="BJ32" s="129" t="s">
        <v>1207</v>
      </c>
    </row>
    <row r="33" spans="1:62" ht="38.25" customHeight="1" x14ac:dyDescent="0.2">
      <c r="B33" s="9" t="s">
        <v>607</v>
      </c>
      <c r="C33" s="9">
        <v>1</v>
      </c>
      <c r="D33" s="22" t="s">
        <v>83</v>
      </c>
      <c r="E33" s="4" t="s">
        <v>492</v>
      </c>
      <c r="F33" s="4" t="s">
        <v>271</v>
      </c>
      <c r="G33" s="4"/>
      <c r="H33" s="4"/>
      <c r="I33" s="4"/>
      <c r="J33" s="5">
        <v>1554</v>
      </c>
      <c r="K33" s="4"/>
      <c r="L33" s="9" t="s">
        <v>1299</v>
      </c>
      <c r="M33" s="9" t="s">
        <v>1384</v>
      </c>
      <c r="N33" s="4"/>
      <c r="O33" s="4"/>
      <c r="P33" s="4"/>
      <c r="Q33" s="4"/>
      <c r="R33" s="4"/>
      <c r="S33" s="4"/>
      <c r="T33" s="4"/>
      <c r="U33" s="4"/>
      <c r="V33" s="4"/>
      <c r="W33" s="4"/>
      <c r="X33" s="4"/>
      <c r="Y33" s="4"/>
      <c r="Z33" s="4"/>
      <c r="AA33" s="4"/>
      <c r="AB33" s="4"/>
      <c r="AC33" s="4"/>
      <c r="AD33" s="4"/>
      <c r="AE33" s="4"/>
      <c r="AF33" s="4"/>
      <c r="AG33" s="4"/>
      <c r="AH33" s="1"/>
      <c r="AI33" s="7" t="s">
        <v>486</v>
      </c>
      <c r="AJ33" s="21" t="s">
        <v>491</v>
      </c>
      <c r="AK33" s="1">
        <v>32667</v>
      </c>
      <c r="AL33" s="12" t="s">
        <v>608</v>
      </c>
      <c r="AM33" s="8">
        <v>3800</v>
      </c>
      <c r="AN33" s="8" t="s">
        <v>411</v>
      </c>
      <c r="AO33" s="1" t="s">
        <v>445</v>
      </c>
      <c r="AU33" s="9" t="s">
        <v>1317</v>
      </c>
      <c r="AV33" s="9" t="s">
        <v>1312</v>
      </c>
      <c r="AX33" s="9" t="s">
        <v>1038</v>
      </c>
      <c r="AY33" s="9" t="s">
        <v>1075</v>
      </c>
      <c r="AZ33" s="9" t="s">
        <v>1076</v>
      </c>
      <c r="BH33" s="128" t="s">
        <v>1207</v>
      </c>
      <c r="BI33" s="128" t="s">
        <v>1207</v>
      </c>
      <c r="BJ33" s="129" t="s">
        <v>1207</v>
      </c>
    </row>
    <row r="34" spans="1:62" ht="38.25" customHeight="1" x14ac:dyDescent="0.2">
      <c r="C34" s="9">
        <v>1</v>
      </c>
      <c r="D34" s="23" t="s">
        <v>532</v>
      </c>
      <c r="E34" s="9" t="s">
        <v>494</v>
      </c>
      <c r="F34" s="9" t="s">
        <v>522</v>
      </c>
      <c r="AI34" s="9" t="s">
        <v>22</v>
      </c>
      <c r="AK34" s="9">
        <v>46037</v>
      </c>
      <c r="AL34" s="44" t="s">
        <v>608</v>
      </c>
      <c r="BH34" s="128" t="s">
        <v>1207</v>
      </c>
      <c r="BI34" s="128" t="s">
        <v>1207</v>
      </c>
      <c r="BJ34" s="129" t="s">
        <v>1207</v>
      </c>
    </row>
    <row r="35" spans="1:62" ht="38.25" customHeight="1" x14ac:dyDescent="0.2">
      <c r="C35" s="9">
        <v>1</v>
      </c>
      <c r="D35" s="22" t="s">
        <v>533</v>
      </c>
      <c r="E35" s="4" t="s">
        <v>8</v>
      </c>
      <c r="F35" s="4"/>
      <c r="G35" s="4"/>
      <c r="H35" s="4"/>
      <c r="I35" s="4"/>
      <c r="J35" s="5"/>
      <c r="K35" s="4"/>
      <c r="N35" s="4"/>
      <c r="O35" s="4"/>
      <c r="P35" s="4"/>
      <c r="Q35" s="4"/>
      <c r="R35" s="4"/>
      <c r="S35" s="4"/>
      <c r="T35" s="4"/>
      <c r="U35" s="4"/>
      <c r="V35" s="4"/>
      <c r="W35" s="4"/>
      <c r="X35" s="4"/>
      <c r="Y35" s="4"/>
      <c r="Z35" s="4"/>
      <c r="AA35" s="4"/>
      <c r="AB35" s="4"/>
      <c r="AC35" s="4"/>
      <c r="AD35" s="4"/>
      <c r="AE35" s="4"/>
      <c r="AF35" s="4"/>
      <c r="AG35" s="4"/>
      <c r="AH35" s="1"/>
      <c r="AI35" s="7" t="s">
        <v>22</v>
      </c>
      <c r="AJ35" s="21"/>
      <c r="AK35" s="1">
        <v>57639</v>
      </c>
      <c r="AL35" s="12" t="s">
        <v>608</v>
      </c>
      <c r="AM35" s="8"/>
      <c r="AN35" s="8"/>
      <c r="AO35" s="1"/>
      <c r="BH35" s="128" t="s">
        <v>1207</v>
      </c>
      <c r="BI35" s="128" t="s">
        <v>1207</v>
      </c>
      <c r="BJ35" s="129" t="s">
        <v>1207</v>
      </c>
    </row>
    <row r="36" spans="1:62" ht="38.25" customHeight="1" x14ac:dyDescent="0.2">
      <c r="C36" s="9">
        <v>1</v>
      </c>
      <c r="D36" s="22" t="s">
        <v>201</v>
      </c>
      <c r="E36" s="4" t="s">
        <v>503</v>
      </c>
      <c r="F36" s="4" t="s">
        <v>370</v>
      </c>
      <c r="G36" s="4" t="s">
        <v>608</v>
      </c>
      <c r="H36" s="4" t="s">
        <v>608</v>
      </c>
      <c r="I36" s="4"/>
      <c r="J36" s="5">
        <v>32</v>
      </c>
      <c r="K36" s="4" t="s">
        <v>1204</v>
      </c>
      <c r="L36" s="9" t="s">
        <v>1297</v>
      </c>
      <c r="N36" s="4"/>
      <c r="O36" s="4"/>
      <c r="P36" s="4"/>
      <c r="Q36" s="4"/>
      <c r="R36" s="4"/>
      <c r="S36" s="4"/>
      <c r="T36" s="4"/>
      <c r="U36" s="4"/>
      <c r="V36" s="4"/>
      <c r="W36" s="4"/>
      <c r="X36" s="4"/>
      <c r="Y36" s="4"/>
      <c r="Z36" s="4"/>
      <c r="AA36" s="4"/>
      <c r="AB36" s="4"/>
      <c r="AC36" s="4"/>
      <c r="AD36" s="4"/>
      <c r="AE36" s="4"/>
      <c r="AF36" s="4"/>
      <c r="AG36" s="4"/>
      <c r="AH36" s="1" t="s">
        <v>1203</v>
      </c>
      <c r="AI36" s="7" t="s">
        <v>23</v>
      </c>
      <c r="AJ36" s="21" t="s">
        <v>491</v>
      </c>
      <c r="AK36" s="1">
        <v>30000</v>
      </c>
      <c r="AL36" s="12" t="s">
        <v>608</v>
      </c>
      <c r="AM36" s="8">
        <v>51</v>
      </c>
      <c r="AN36" s="8" t="s">
        <v>410</v>
      </c>
      <c r="AO36" s="5" t="s">
        <v>417</v>
      </c>
      <c r="AQ36" s="9">
        <v>3</v>
      </c>
      <c r="AR36" s="32" t="s">
        <v>1205</v>
      </c>
      <c r="AS36" s="9" t="s">
        <v>1289</v>
      </c>
      <c r="BH36" s="128" t="s">
        <v>1207</v>
      </c>
      <c r="BI36" s="128" t="s">
        <v>1207</v>
      </c>
      <c r="BJ36" s="129" t="s">
        <v>1207</v>
      </c>
    </row>
    <row r="37" spans="1:62" ht="38.25" customHeight="1" x14ac:dyDescent="0.2">
      <c r="C37" s="9">
        <v>1</v>
      </c>
      <c r="D37" s="22" t="s">
        <v>534</v>
      </c>
      <c r="E37" s="4" t="s">
        <v>503</v>
      </c>
      <c r="F37" s="4"/>
      <c r="G37" s="4"/>
      <c r="H37" s="4"/>
      <c r="I37" s="4"/>
      <c r="J37" s="5"/>
      <c r="K37" s="4"/>
      <c r="N37" s="4"/>
      <c r="O37" s="4"/>
      <c r="P37" s="4"/>
      <c r="Q37" s="4"/>
      <c r="R37" s="4"/>
      <c r="S37" s="4"/>
      <c r="T37" s="4"/>
      <c r="U37" s="4"/>
      <c r="V37" s="4"/>
      <c r="W37" s="4"/>
      <c r="X37" s="4"/>
      <c r="Y37" s="4"/>
      <c r="Z37" s="4"/>
      <c r="AA37" s="4"/>
      <c r="AB37" s="4"/>
      <c r="AC37" s="4"/>
      <c r="AD37" s="4"/>
      <c r="AE37" s="4"/>
      <c r="AF37" s="4"/>
      <c r="AG37" s="4"/>
      <c r="AH37" s="1"/>
      <c r="AI37" s="7" t="s">
        <v>23</v>
      </c>
      <c r="AJ37" s="21" t="s">
        <v>491</v>
      </c>
      <c r="AK37" s="1">
        <v>30000</v>
      </c>
      <c r="AL37" s="12" t="s">
        <v>608</v>
      </c>
      <c r="AM37" s="8"/>
      <c r="AN37" s="8"/>
      <c r="AO37" s="5"/>
      <c r="BH37" s="128" t="s">
        <v>1207</v>
      </c>
      <c r="BI37" s="128" t="s">
        <v>1207</v>
      </c>
      <c r="BJ37" s="129" t="s">
        <v>1207</v>
      </c>
    </row>
    <row r="38" spans="1:62" ht="38.25" customHeight="1" x14ac:dyDescent="0.2">
      <c r="A38" s="9" t="s">
        <v>607</v>
      </c>
      <c r="B38" s="9" t="s">
        <v>607</v>
      </c>
      <c r="C38" s="9">
        <v>1</v>
      </c>
      <c r="D38" s="22" t="s">
        <v>216</v>
      </c>
      <c r="E38" s="4" t="s">
        <v>503</v>
      </c>
      <c r="F38" s="4" t="s">
        <v>383</v>
      </c>
      <c r="G38" s="4" t="s">
        <v>607</v>
      </c>
      <c r="H38" s="4" t="s">
        <v>607</v>
      </c>
      <c r="I38" s="4" t="s">
        <v>615</v>
      </c>
      <c r="J38" s="5">
        <v>35</v>
      </c>
      <c r="K38" s="4" t="s">
        <v>622</v>
      </c>
      <c r="L38" s="9" t="s">
        <v>1298</v>
      </c>
      <c r="N38" s="4">
        <v>1</v>
      </c>
      <c r="O38" s="4">
        <v>3</v>
      </c>
      <c r="P38" s="4">
        <v>3</v>
      </c>
      <c r="Q38" s="4">
        <v>0</v>
      </c>
      <c r="R38" s="4">
        <v>1</v>
      </c>
      <c r="S38" s="4">
        <v>2</v>
      </c>
      <c r="T38" s="4">
        <v>1</v>
      </c>
      <c r="U38" s="4">
        <v>1</v>
      </c>
      <c r="V38" s="4">
        <v>0</v>
      </c>
      <c r="W38" s="4">
        <v>2</v>
      </c>
      <c r="X38" s="4">
        <v>2</v>
      </c>
      <c r="Y38" s="4">
        <v>1</v>
      </c>
      <c r="Z38" s="4">
        <v>2</v>
      </c>
      <c r="AA38" s="4">
        <v>2</v>
      </c>
      <c r="AB38" s="4">
        <v>1</v>
      </c>
      <c r="AC38" s="4">
        <v>1</v>
      </c>
      <c r="AD38" s="4">
        <v>1</v>
      </c>
      <c r="AE38" s="4">
        <v>0</v>
      </c>
      <c r="AF38" s="4">
        <v>3</v>
      </c>
      <c r="AG38" s="4"/>
      <c r="AH38" s="1" t="s">
        <v>628</v>
      </c>
      <c r="AI38" s="7" t="s">
        <v>23</v>
      </c>
      <c r="AJ38" s="21" t="s">
        <v>491</v>
      </c>
      <c r="AK38" s="1">
        <v>39167</v>
      </c>
      <c r="AL38" s="12" t="s">
        <v>608</v>
      </c>
      <c r="AM38" s="8">
        <v>115</v>
      </c>
      <c r="AN38" s="8" t="s">
        <v>411</v>
      </c>
      <c r="AO38" s="1" t="s">
        <v>483</v>
      </c>
      <c r="AR38" s="9" t="s">
        <v>624</v>
      </c>
      <c r="AS38" s="9" t="s">
        <v>1289</v>
      </c>
      <c r="BD38" s="9" t="s">
        <v>17</v>
      </c>
      <c r="BH38" s="128" t="s">
        <v>1207</v>
      </c>
      <c r="BI38" s="128" t="s">
        <v>1207</v>
      </c>
      <c r="BJ38" s="129" t="s">
        <v>1207</v>
      </c>
    </row>
    <row r="39" spans="1:62" ht="38.25" customHeight="1" x14ac:dyDescent="0.2">
      <c r="A39" s="9" t="s">
        <v>607</v>
      </c>
      <c r="C39" s="9">
        <v>1</v>
      </c>
      <c r="D39" s="22" t="s">
        <v>631</v>
      </c>
      <c r="E39" s="4" t="s">
        <v>629</v>
      </c>
      <c r="F39" s="4" t="s">
        <v>630</v>
      </c>
      <c r="G39" s="4" t="s">
        <v>607</v>
      </c>
      <c r="H39" s="4" t="s">
        <v>607</v>
      </c>
      <c r="I39" s="4" t="s">
        <v>615</v>
      </c>
      <c r="J39" s="5">
        <v>23</v>
      </c>
      <c r="K39" s="4" t="s">
        <v>622</v>
      </c>
      <c r="L39" s="9" t="s">
        <v>1296</v>
      </c>
      <c r="N39" s="4">
        <v>2</v>
      </c>
      <c r="O39" s="4">
        <v>2</v>
      </c>
      <c r="P39" s="4">
        <v>2</v>
      </c>
      <c r="Q39" s="4">
        <v>0</v>
      </c>
      <c r="R39" s="4">
        <v>0</v>
      </c>
      <c r="S39" s="4">
        <v>2</v>
      </c>
      <c r="T39" s="4">
        <v>0</v>
      </c>
      <c r="U39" s="4">
        <v>1</v>
      </c>
      <c r="V39" s="4">
        <v>0</v>
      </c>
      <c r="W39" s="4">
        <v>0</v>
      </c>
      <c r="X39" s="4">
        <v>0</v>
      </c>
      <c r="Y39" s="4">
        <v>0</v>
      </c>
      <c r="Z39" s="4">
        <v>2</v>
      </c>
      <c r="AA39" s="4">
        <v>2</v>
      </c>
      <c r="AB39" s="4">
        <v>0</v>
      </c>
      <c r="AC39" s="4">
        <v>0</v>
      </c>
      <c r="AD39" s="4">
        <v>2</v>
      </c>
      <c r="AE39" s="4">
        <v>0</v>
      </c>
      <c r="AF39" s="4">
        <v>3</v>
      </c>
      <c r="AG39" s="4"/>
      <c r="AH39" s="6" t="s">
        <v>632</v>
      </c>
      <c r="AI39" s="7" t="s">
        <v>484</v>
      </c>
      <c r="AJ39" s="21" t="s">
        <v>491</v>
      </c>
      <c r="AK39" s="6">
        <v>26544</v>
      </c>
      <c r="AL39" s="12" t="s">
        <v>608</v>
      </c>
      <c r="AM39" s="8">
        <v>67</v>
      </c>
      <c r="AN39" s="8" t="s">
        <v>410</v>
      </c>
      <c r="AO39" s="1" t="s">
        <v>633</v>
      </c>
      <c r="AP39" s="1"/>
      <c r="AQ39" s="1">
        <v>1</v>
      </c>
      <c r="AR39" s="1" t="s">
        <v>624</v>
      </c>
      <c r="AS39" s="9" t="s">
        <v>1289</v>
      </c>
      <c r="AT39" s="1"/>
      <c r="AU39" s="1"/>
      <c r="AW39" s="1"/>
      <c r="AX39" s="1"/>
      <c r="AY39" s="1"/>
      <c r="AZ39" s="1"/>
      <c r="BA39" s="1"/>
      <c r="BB39" s="1"/>
      <c r="BC39" s="1"/>
      <c r="BE39" s="1"/>
      <c r="BG39" s="1"/>
      <c r="BH39" s="128" t="s">
        <v>1207</v>
      </c>
      <c r="BI39" s="128" t="s">
        <v>1207</v>
      </c>
      <c r="BJ39" s="129" t="s">
        <v>1207</v>
      </c>
    </row>
    <row r="40" spans="1:62" ht="38.25" customHeight="1" x14ac:dyDescent="0.2">
      <c r="A40" s="9" t="s">
        <v>607</v>
      </c>
      <c r="C40" s="9">
        <v>1</v>
      </c>
      <c r="D40" s="22" t="s">
        <v>634</v>
      </c>
      <c r="E40" s="4" t="s">
        <v>635</v>
      </c>
      <c r="F40" s="4" t="s">
        <v>636</v>
      </c>
      <c r="G40" s="4" t="s">
        <v>607</v>
      </c>
      <c r="H40" s="4" t="s">
        <v>608</v>
      </c>
      <c r="I40" s="4" t="s">
        <v>607</v>
      </c>
      <c r="J40" s="5">
        <v>52</v>
      </c>
      <c r="K40" s="4" t="s">
        <v>622</v>
      </c>
      <c r="L40" s="9" t="s">
        <v>1297</v>
      </c>
      <c r="N40" s="4">
        <v>1</v>
      </c>
      <c r="O40" s="4">
        <v>1</v>
      </c>
      <c r="P40" s="4">
        <v>1</v>
      </c>
      <c r="Q40" s="4">
        <v>1</v>
      </c>
      <c r="R40" s="4">
        <v>1</v>
      </c>
      <c r="S40" s="4">
        <v>1</v>
      </c>
      <c r="T40" s="4">
        <v>3</v>
      </c>
      <c r="U40" s="4">
        <v>0</v>
      </c>
      <c r="V40" s="4">
        <v>0</v>
      </c>
      <c r="W40" s="4">
        <v>1</v>
      </c>
      <c r="X40" s="4">
        <v>3</v>
      </c>
      <c r="Y40" s="4">
        <v>2</v>
      </c>
      <c r="Z40" s="4">
        <v>1</v>
      </c>
      <c r="AA40" s="4">
        <v>1</v>
      </c>
      <c r="AB40" s="4">
        <v>1</v>
      </c>
      <c r="AC40" s="4">
        <v>2</v>
      </c>
      <c r="AD40" s="4">
        <v>1</v>
      </c>
      <c r="AE40" s="4">
        <v>1</v>
      </c>
      <c r="AF40" s="4">
        <v>2</v>
      </c>
      <c r="AG40" s="4"/>
      <c r="AH40" s="1" t="s">
        <v>637</v>
      </c>
      <c r="AI40" s="7" t="s">
        <v>488</v>
      </c>
      <c r="AJ40" s="21" t="s">
        <v>491</v>
      </c>
      <c r="AK40" s="1">
        <v>34000</v>
      </c>
      <c r="AL40" s="12" t="s">
        <v>608</v>
      </c>
      <c r="AM40" s="8">
        <v>146</v>
      </c>
      <c r="AN40" s="8" t="s">
        <v>410</v>
      </c>
      <c r="AO40" s="1" t="s">
        <v>638</v>
      </c>
      <c r="AX40" s="9" t="s">
        <v>1032</v>
      </c>
      <c r="AY40" s="9" t="s">
        <v>1036</v>
      </c>
      <c r="AZ40" s="9" t="s">
        <v>1037</v>
      </c>
      <c r="BH40" s="128" t="s">
        <v>1207</v>
      </c>
      <c r="BI40" s="128" t="s">
        <v>1207</v>
      </c>
      <c r="BJ40" s="129" t="s">
        <v>1207</v>
      </c>
    </row>
    <row r="41" spans="1:62" ht="38.25" customHeight="1" x14ac:dyDescent="0.2">
      <c r="C41" s="9">
        <v>1</v>
      </c>
      <c r="D41" s="22" t="s">
        <v>162</v>
      </c>
      <c r="E41" s="4" t="s">
        <v>515</v>
      </c>
      <c r="F41" s="4" t="s">
        <v>340</v>
      </c>
      <c r="G41" s="4"/>
      <c r="H41" s="4"/>
      <c r="I41" s="4"/>
      <c r="J41" s="5">
        <v>308</v>
      </c>
      <c r="K41" s="4"/>
      <c r="N41" s="4"/>
      <c r="O41" s="4"/>
      <c r="P41" s="4"/>
      <c r="Q41" s="4"/>
      <c r="R41" s="4"/>
      <c r="S41" s="4"/>
      <c r="T41" s="4"/>
      <c r="U41" s="4"/>
      <c r="V41" s="4"/>
      <c r="W41" s="4"/>
      <c r="X41" s="4"/>
      <c r="Y41" s="4"/>
      <c r="Z41" s="4"/>
      <c r="AA41" s="4"/>
      <c r="AB41" s="4"/>
      <c r="AC41" s="4"/>
      <c r="AD41" s="4"/>
      <c r="AE41" s="4"/>
      <c r="AF41" s="4"/>
      <c r="AG41" s="4"/>
      <c r="AH41" s="1"/>
      <c r="AI41" s="4" t="s">
        <v>22</v>
      </c>
      <c r="AJ41" s="21" t="s">
        <v>491</v>
      </c>
      <c r="AK41" s="1">
        <v>46250</v>
      </c>
      <c r="AL41" s="12" t="s">
        <v>608</v>
      </c>
      <c r="AM41" s="8">
        <v>875</v>
      </c>
      <c r="AN41" s="156" t="s">
        <v>410</v>
      </c>
      <c r="AO41" s="1" t="s">
        <v>417</v>
      </c>
      <c r="AQ41" s="9">
        <v>3</v>
      </c>
      <c r="BH41" s="128" t="s">
        <v>1207</v>
      </c>
      <c r="BI41" s="128" t="s">
        <v>1207</v>
      </c>
      <c r="BJ41" s="129" t="s">
        <v>1207</v>
      </c>
    </row>
    <row r="42" spans="1:62" ht="38.25" customHeight="1" x14ac:dyDescent="0.2">
      <c r="B42" s="9" t="s">
        <v>607</v>
      </c>
      <c r="C42" s="9">
        <v>1</v>
      </c>
      <c r="D42" s="23" t="s">
        <v>1421</v>
      </c>
      <c r="E42" s="9" t="s">
        <v>494</v>
      </c>
      <c r="F42" s="9" t="s">
        <v>485</v>
      </c>
      <c r="G42" s="9" t="s">
        <v>608</v>
      </c>
      <c r="H42" s="9" t="s">
        <v>607</v>
      </c>
      <c r="J42" s="9" t="s">
        <v>1206</v>
      </c>
      <c r="L42" s="9" t="s">
        <v>1296</v>
      </c>
      <c r="AA42" s="9">
        <v>1</v>
      </c>
      <c r="AD42" s="9">
        <v>1</v>
      </c>
      <c r="AF42" s="9">
        <v>1</v>
      </c>
      <c r="AG42" s="9">
        <v>1</v>
      </c>
      <c r="AH42" s="9" t="s">
        <v>1209</v>
      </c>
      <c r="AI42" s="9" t="s">
        <v>485</v>
      </c>
      <c r="AJ42" s="23" t="s">
        <v>491</v>
      </c>
      <c r="AK42" s="9">
        <v>38816</v>
      </c>
      <c r="AL42" s="44" t="s">
        <v>608</v>
      </c>
      <c r="AM42" s="20" t="s">
        <v>1206</v>
      </c>
      <c r="AN42" s="20" t="s">
        <v>1207</v>
      </c>
      <c r="AR42" s="9" t="s">
        <v>1208</v>
      </c>
      <c r="BH42" s="128" t="s">
        <v>1207</v>
      </c>
      <c r="BI42" s="128" t="s">
        <v>1207</v>
      </c>
      <c r="BJ42" s="129" t="s">
        <v>1207</v>
      </c>
    </row>
    <row r="43" spans="1:62" ht="38.25" customHeight="1" x14ac:dyDescent="0.2">
      <c r="C43" s="9">
        <v>1</v>
      </c>
      <c r="D43" s="22" t="s">
        <v>152</v>
      </c>
      <c r="E43" s="4" t="s">
        <v>515</v>
      </c>
      <c r="F43" s="4" t="s">
        <v>604</v>
      </c>
      <c r="G43" s="4"/>
      <c r="H43" s="4"/>
      <c r="I43" s="4"/>
      <c r="J43" s="5">
        <v>1803</v>
      </c>
      <c r="K43" s="4"/>
      <c r="N43" s="4"/>
      <c r="O43" s="4"/>
      <c r="P43" s="4"/>
      <c r="Q43" s="4"/>
      <c r="R43" s="4"/>
      <c r="S43" s="4"/>
      <c r="T43" s="4"/>
      <c r="U43" s="4"/>
      <c r="V43" s="4"/>
      <c r="W43" s="4"/>
      <c r="X43" s="4"/>
      <c r="Y43" s="4"/>
      <c r="Z43" s="4"/>
      <c r="AA43" s="4"/>
      <c r="AB43" s="4"/>
      <c r="AC43" s="4"/>
      <c r="AD43" s="4"/>
      <c r="AE43" s="4"/>
      <c r="AF43" s="4"/>
      <c r="AG43" s="4"/>
      <c r="AH43" s="1"/>
      <c r="AI43" s="4" t="s">
        <v>22</v>
      </c>
      <c r="AJ43" s="21" t="s">
        <v>491</v>
      </c>
      <c r="AK43" s="1">
        <v>46037</v>
      </c>
      <c r="AL43" s="12" t="s">
        <v>608</v>
      </c>
      <c r="AM43" s="8">
        <v>5369</v>
      </c>
      <c r="AN43" s="8" t="s">
        <v>410</v>
      </c>
      <c r="AO43" s="1" t="s">
        <v>467</v>
      </c>
      <c r="BH43" s="128" t="s">
        <v>1207</v>
      </c>
      <c r="BI43" s="128" t="s">
        <v>1207</v>
      </c>
      <c r="BJ43" s="129" t="s">
        <v>1207</v>
      </c>
    </row>
    <row r="44" spans="1:62" ht="38.25" customHeight="1" x14ac:dyDescent="0.2">
      <c r="A44" s="9" t="s">
        <v>607</v>
      </c>
      <c r="B44" s="9" t="s">
        <v>607</v>
      </c>
      <c r="C44" s="9">
        <v>1</v>
      </c>
      <c r="D44" s="22" t="s">
        <v>26</v>
      </c>
      <c r="E44" s="4" t="s">
        <v>511</v>
      </c>
      <c r="F44" s="4" t="s">
        <v>302</v>
      </c>
      <c r="G44" s="4" t="s">
        <v>607</v>
      </c>
      <c r="H44" s="4" t="s">
        <v>607</v>
      </c>
      <c r="I44" s="4" t="s">
        <v>615</v>
      </c>
      <c r="J44" s="5">
        <v>34</v>
      </c>
      <c r="K44" s="4" t="s">
        <v>622</v>
      </c>
      <c r="L44" s="9" t="s">
        <v>1295</v>
      </c>
      <c r="N44" s="4">
        <v>2</v>
      </c>
      <c r="O44" s="4">
        <v>2</v>
      </c>
      <c r="P44" s="4">
        <v>3</v>
      </c>
      <c r="Q44" s="4"/>
      <c r="R44" s="4">
        <v>3</v>
      </c>
      <c r="S44" s="4">
        <v>3</v>
      </c>
      <c r="T44" s="4">
        <v>2</v>
      </c>
      <c r="U44" s="4">
        <v>2</v>
      </c>
      <c r="V44" s="4" t="s">
        <v>801</v>
      </c>
      <c r="W44" s="4">
        <v>2</v>
      </c>
      <c r="X44" s="4">
        <v>3</v>
      </c>
      <c r="Y44" s="4">
        <v>3</v>
      </c>
      <c r="Z44" s="4">
        <v>2</v>
      </c>
      <c r="AA44" s="4">
        <v>2</v>
      </c>
      <c r="AB44" s="4">
        <v>1</v>
      </c>
      <c r="AC44" s="4">
        <v>1</v>
      </c>
      <c r="AD44" s="4">
        <v>2</v>
      </c>
      <c r="AE44" s="4">
        <v>1</v>
      </c>
      <c r="AF44" s="4">
        <v>3</v>
      </c>
      <c r="AG44" s="4"/>
      <c r="AH44" s="1" t="s">
        <v>639</v>
      </c>
      <c r="AI44" s="7" t="s">
        <v>488</v>
      </c>
      <c r="AJ44" s="21" t="s">
        <v>491</v>
      </c>
      <c r="AK44" s="1">
        <v>44242</v>
      </c>
      <c r="AL44" s="12" t="s">
        <v>608</v>
      </c>
      <c r="AM44" s="8">
        <v>70</v>
      </c>
      <c r="AN44" s="8" t="s">
        <v>411</v>
      </c>
      <c r="AO44" s="1" t="s">
        <v>640</v>
      </c>
      <c r="AR44" s="9" t="s">
        <v>624</v>
      </c>
      <c r="AS44" s="9" t="s">
        <v>1289</v>
      </c>
      <c r="AX44" s="9" t="s">
        <v>1038</v>
      </c>
      <c r="AY44" s="9" t="s">
        <v>1077</v>
      </c>
      <c r="AZ44" s="9" t="s">
        <v>1161</v>
      </c>
      <c r="BD44" s="9" t="s">
        <v>17</v>
      </c>
      <c r="BH44" s="128" t="s">
        <v>1207</v>
      </c>
      <c r="BI44" s="128" t="s">
        <v>1207</v>
      </c>
      <c r="BJ44" s="129" t="s">
        <v>1207</v>
      </c>
    </row>
    <row r="45" spans="1:62" ht="38.25" customHeight="1" x14ac:dyDescent="0.2">
      <c r="A45" s="9" t="s">
        <v>607</v>
      </c>
      <c r="C45" s="9">
        <v>1</v>
      </c>
      <c r="D45" s="22" t="s">
        <v>84</v>
      </c>
      <c r="E45" s="4" t="s">
        <v>511</v>
      </c>
      <c r="F45" s="4" t="s">
        <v>272</v>
      </c>
      <c r="G45" s="4" t="s">
        <v>641</v>
      </c>
      <c r="H45" s="4" t="s">
        <v>615</v>
      </c>
      <c r="I45" s="4" t="s">
        <v>607</v>
      </c>
      <c r="J45" s="5">
        <v>176</v>
      </c>
      <c r="K45" s="4" t="s">
        <v>642</v>
      </c>
      <c r="L45" s="9" t="s">
        <v>1299</v>
      </c>
      <c r="N45" s="4"/>
      <c r="O45" s="4">
        <v>2</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c r="AH45" s="1" t="s">
        <v>643</v>
      </c>
      <c r="AI45" s="7" t="s">
        <v>486</v>
      </c>
      <c r="AJ45" s="21" t="s">
        <v>491</v>
      </c>
      <c r="AK45" s="1">
        <v>19356</v>
      </c>
      <c r="AL45" s="12" t="s">
        <v>608</v>
      </c>
      <c r="AM45" s="8">
        <v>730</v>
      </c>
      <c r="AN45" s="8" t="s">
        <v>644</v>
      </c>
      <c r="AO45" s="1" t="s">
        <v>645</v>
      </c>
      <c r="AQ45" s="9">
        <v>1</v>
      </c>
      <c r="AR45" s="9" t="s">
        <v>646</v>
      </c>
      <c r="AS45" s="9" t="s">
        <v>1291</v>
      </c>
      <c r="AU45" s="9" t="s">
        <v>988</v>
      </c>
      <c r="AV45" s="9" t="s">
        <v>1314</v>
      </c>
      <c r="BD45" s="9" t="s">
        <v>16</v>
      </c>
      <c r="BH45" s="128" t="s">
        <v>1207</v>
      </c>
      <c r="BI45" s="128" t="s">
        <v>1207</v>
      </c>
      <c r="BJ45" s="129">
        <v>1</v>
      </c>
    </row>
    <row r="46" spans="1:62" ht="38.25" customHeight="1" x14ac:dyDescent="0.2">
      <c r="B46" s="9" t="s">
        <v>607</v>
      </c>
      <c r="C46" s="9">
        <v>1</v>
      </c>
      <c r="D46" s="22" t="s">
        <v>535</v>
      </c>
      <c r="E46" s="9" t="s">
        <v>494</v>
      </c>
      <c r="F46" s="4"/>
      <c r="G46" s="4" t="s">
        <v>608</v>
      </c>
      <c r="H46" s="4"/>
      <c r="I46" s="4"/>
      <c r="J46" s="5" t="s">
        <v>1210</v>
      </c>
      <c r="K46" s="4"/>
      <c r="L46" s="9" t="s">
        <v>1297</v>
      </c>
      <c r="N46" s="4"/>
      <c r="O46" s="4"/>
      <c r="P46" s="4"/>
      <c r="Q46" s="4"/>
      <c r="R46" s="4"/>
      <c r="S46" s="4"/>
      <c r="T46" s="4"/>
      <c r="U46" s="4"/>
      <c r="V46" s="4"/>
      <c r="W46" s="4"/>
      <c r="X46" s="4"/>
      <c r="Y46" s="4">
        <v>1</v>
      </c>
      <c r="Z46" s="4"/>
      <c r="AA46" s="4">
        <v>1</v>
      </c>
      <c r="AB46" s="4"/>
      <c r="AC46" s="4"/>
      <c r="AD46" s="4"/>
      <c r="AE46" s="4"/>
      <c r="AF46" s="4"/>
      <c r="AG46" s="4"/>
      <c r="AH46" s="1" t="s">
        <v>1211</v>
      </c>
      <c r="AI46" s="4" t="s">
        <v>22</v>
      </c>
      <c r="AJ46" s="21" t="s">
        <v>491</v>
      </c>
      <c r="AK46" s="1">
        <v>39614</v>
      </c>
      <c r="AL46" s="12" t="s">
        <v>608</v>
      </c>
      <c r="AM46" s="8" t="s">
        <v>646</v>
      </c>
      <c r="AN46" s="8"/>
      <c r="AO46" s="1"/>
      <c r="AR46" s="9" t="s">
        <v>1212</v>
      </c>
      <c r="BH46" s="128" t="s">
        <v>1207</v>
      </c>
      <c r="BI46" s="128" t="s">
        <v>1207</v>
      </c>
      <c r="BJ46" s="129" t="s">
        <v>1207</v>
      </c>
    </row>
    <row r="47" spans="1:62" ht="38.25" customHeight="1" x14ac:dyDescent="0.2">
      <c r="C47" s="9">
        <v>1</v>
      </c>
      <c r="D47" s="22" t="s">
        <v>536</v>
      </c>
      <c r="E47" s="9" t="s">
        <v>494</v>
      </c>
      <c r="F47" s="4"/>
      <c r="G47" s="4"/>
      <c r="H47" s="4"/>
      <c r="I47" s="4"/>
      <c r="J47" s="5"/>
      <c r="K47" s="4"/>
      <c r="N47" s="4"/>
      <c r="O47" s="4"/>
      <c r="P47" s="4"/>
      <c r="Q47" s="4"/>
      <c r="R47" s="4"/>
      <c r="S47" s="4"/>
      <c r="T47" s="4"/>
      <c r="U47" s="4"/>
      <c r="V47" s="4"/>
      <c r="W47" s="4"/>
      <c r="X47" s="4"/>
      <c r="Y47" s="4"/>
      <c r="Z47" s="4"/>
      <c r="AA47" s="4"/>
      <c r="AB47" s="4"/>
      <c r="AC47" s="4"/>
      <c r="AD47" s="4"/>
      <c r="AE47" s="4"/>
      <c r="AF47" s="4"/>
      <c r="AG47" s="4"/>
      <c r="AH47" s="1"/>
      <c r="AI47" s="4" t="s">
        <v>22</v>
      </c>
      <c r="AJ47" s="21"/>
      <c r="AK47" s="1">
        <v>70714</v>
      </c>
      <c r="AL47" s="12" t="s">
        <v>608</v>
      </c>
      <c r="AM47" s="8"/>
      <c r="AN47" s="8"/>
      <c r="AO47" s="1"/>
      <c r="BH47" s="128" t="s">
        <v>1207</v>
      </c>
      <c r="BI47" s="128" t="s">
        <v>1207</v>
      </c>
      <c r="BJ47" s="129" t="s">
        <v>1207</v>
      </c>
    </row>
    <row r="48" spans="1:62" ht="38.25" customHeight="1" x14ac:dyDescent="0.2">
      <c r="B48" s="9" t="s">
        <v>607</v>
      </c>
      <c r="C48" s="9">
        <v>1</v>
      </c>
      <c r="D48" s="22" t="s">
        <v>537</v>
      </c>
      <c r="E48" s="9" t="s">
        <v>494</v>
      </c>
      <c r="F48" s="4"/>
      <c r="G48" s="4"/>
      <c r="H48" s="4"/>
      <c r="I48" s="4"/>
      <c r="J48" s="5">
        <v>16</v>
      </c>
      <c r="K48" s="4"/>
      <c r="N48" s="4"/>
      <c r="O48" s="4"/>
      <c r="P48" s="4"/>
      <c r="Q48" s="4"/>
      <c r="R48" s="4"/>
      <c r="S48" s="4"/>
      <c r="T48" s="4"/>
      <c r="U48" s="4"/>
      <c r="V48" s="4"/>
      <c r="W48" s="4"/>
      <c r="X48" s="4"/>
      <c r="Y48" s="4"/>
      <c r="Z48" s="4"/>
      <c r="AA48" s="4"/>
      <c r="AB48" s="4"/>
      <c r="AC48" s="4"/>
      <c r="AD48" s="4"/>
      <c r="AE48" s="4"/>
      <c r="AF48" s="4"/>
      <c r="AG48" s="4"/>
      <c r="AH48" s="1" t="s">
        <v>1213</v>
      </c>
      <c r="AI48" s="4" t="s">
        <v>22</v>
      </c>
      <c r="AJ48" s="21" t="s">
        <v>491</v>
      </c>
      <c r="AK48" s="1">
        <v>49886</v>
      </c>
      <c r="AL48" s="12" t="s">
        <v>608</v>
      </c>
      <c r="AM48" s="8"/>
      <c r="AN48" s="8"/>
      <c r="AO48" s="1"/>
      <c r="BH48" s="128" t="s">
        <v>1207</v>
      </c>
      <c r="BI48" s="128" t="s">
        <v>1207</v>
      </c>
      <c r="BJ48" s="129" t="s">
        <v>1207</v>
      </c>
    </row>
    <row r="49" spans="1:62" ht="38.25" customHeight="1" x14ac:dyDescent="0.2">
      <c r="C49" s="9">
        <v>1</v>
      </c>
      <c r="D49" s="22" t="s">
        <v>538</v>
      </c>
      <c r="E49" s="9" t="s">
        <v>494</v>
      </c>
      <c r="F49" s="4"/>
      <c r="G49" s="4"/>
      <c r="H49" s="4"/>
      <c r="I49" s="4"/>
      <c r="J49" s="5"/>
      <c r="K49" s="4"/>
      <c r="N49" s="4"/>
      <c r="O49" s="4"/>
      <c r="P49" s="4"/>
      <c r="Q49" s="4"/>
      <c r="R49" s="4"/>
      <c r="S49" s="4"/>
      <c r="T49" s="4"/>
      <c r="U49" s="4"/>
      <c r="V49" s="4"/>
      <c r="W49" s="4"/>
      <c r="X49" s="4"/>
      <c r="Y49" s="4"/>
      <c r="Z49" s="4"/>
      <c r="AA49" s="4"/>
      <c r="AB49" s="4"/>
      <c r="AC49" s="4"/>
      <c r="AD49" s="4"/>
      <c r="AE49" s="4"/>
      <c r="AF49" s="4"/>
      <c r="AG49" s="4"/>
      <c r="AH49" s="1"/>
      <c r="AI49" s="4" t="s">
        <v>22</v>
      </c>
      <c r="AJ49" s="21"/>
      <c r="AK49" s="1">
        <v>46037</v>
      </c>
      <c r="AL49" s="12" t="s">
        <v>608</v>
      </c>
      <c r="AM49" s="8"/>
      <c r="AN49" s="8"/>
      <c r="AO49" s="1"/>
      <c r="BH49" s="128" t="s">
        <v>1207</v>
      </c>
      <c r="BI49" s="128" t="s">
        <v>1207</v>
      </c>
      <c r="BJ49" s="129" t="s">
        <v>1207</v>
      </c>
    </row>
    <row r="50" spans="1:62" ht="38.25" customHeight="1" x14ac:dyDescent="0.2">
      <c r="A50" s="9" t="s">
        <v>607</v>
      </c>
      <c r="C50" s="9">
        <v>1</v>
      </c>
      <c r="D50" s="22" t="s">
        <v>85</v>
      </c>
      <c r="E50" s="4" t="s">
        <v>8</v>
      </c>
      <c r="F50" s="9" t="s">
        <v>990</v>
      </c>
      <c r="G50" s="4" t="s">
        <v>608</v>
      </c>
      <c r="H50" s="4" t="s">
        <v>607</v>
      </c>
      <c r="I50" s="4" t="s">
        <v>607</v>
      </c>
      <c r="J50" s="1" t="s">
        <v>651</v>
      </c>
      <c r="K50" s="4" t="s">
        <v>648</v>
      </c>
      <c r="L50" s="9" t="s">
        <v>1302</v>
      </c>
      <c r="M50" s="9" t="s">
        <v>1384</v>
      </c>
      <c r="N50" s="4">
        <v>1</v>
      </c>
      <c r="O50" s="4">
        <v>0</v>
      </c>
      <c r="P50" s="4">
        <v>0</v>
      </c>
      <c r="Q50" s="4">
        <v>1</v>
      </c>
      <c r="R50" s="4">
        <v>0</v>
      </c>
      <c r="S50" s="4">
        <v>0</v>
      </c>
      <c r="T50" s="4">
        <v>1</v>
      </c>
      <c r="U50" s="4">
        <v>0</v>
      </c>
      <c r="V50" s="4">
        <v>0</v>
      </c>
      <c r="W50" s="4">
        <v>0</v>
      </c>
      <c r="X50" s="4">
        <v>0</v>
      </c>
      <c r="Y50" s="4">
        <v>0</v>
      </c>
      <c r="Z50" s="4">
        <v>1</v>
      </c>
      <c r="AA50" s="4">
        <v>1</v>
      </c>
      <c r="AB50" s="4">
        <v>0</v>
      </c>
      <c r="AC50" s="4">
        <v>0</v>
      </c>
      <c r="AD50" s="4">
        <v>0</v>
      </c>
      <c r="AE50" s="4">
        <v>0</v>
      </c>
      <c r="AF50" s="4">
        <v>1</v>
      </c>
      <c r="AG50" s="4"/>
      <c r="AH50" s="1" t="s">
        <v>647</v>
      </c>
      <c r="AI50" s="4" t="s">
        <v>486</v>
      </c>
      <c r="AJ50" s="21" t="s">
        <v>491</v>
      </c>
      <c r="AK50" s="1">
        <v>46037</v>
      </c>
      <c r="AL50" s="12" t="s">
        <v>608</v>
      </c>
      <c r="AM50" s="8">
        <v>188</v>
      </c>
      <c r="AN50" s="8" t="s">
        <v>410</v>
      </c>
      <c r="AO50" s="5" t="s">
        <v>649</v>
      </c>
      <c r="AQ50" s="9">
        <v>8</v>
      </c>
      <c r="AR50" s="9" t="s">
        <v>646</v>
      </c>
      <c r="AS50" s="9" t="s">
        <v>1291</v>
      </c>
      <c r="AU50" s="9" t="s">
        <v>650</v>
      </c>
      <c r="AV50" s="9" t="s">
        <v>1314</v>
      </c>
      <c r="BD50" s="9" t="s">
        <v>17</v>
      </c>
      <c r="BE50" s="9" t="s">
        <v>1347</v>
      </c>
      <c r="BF50" s="9" t="s">
        <v>1318</v>
      </c>
      <c r="BH50" s="128">
        <v>1</v>
      </c>
      <c r="BI50" s="128" t="s">
        <v>1207</v>
      </c>
      <c r="BJ50" s="129" t="s">
        <v>1207</v>
      </c>
    </row>
    <row r="51" spans="1:62" ht="38.25" customHeight="1" x14ac:dyDescent="0.2">
      <c r="C51" s="9">
        <v>1</v>
      </c>
      <c r="D51" s="22" t="s">
        <v>957</v>
      </c>
      <c r="E51" s="4" t="s">
        <v>958</v>
      </c>
      <c r="F51" s="4" t="s">
        <v>956</v>
      </c>
      <c r="G51" s="4" t="s">
        <v>607</v>
      </c>
      <c r="H51" s="4"/>
      <c r="I51" s="4"/>
      <c r="J51" s="1">
        <v>66</v>
      </c>
      <c r="K51" s="4"/>
      <c r="L51" s="9" t="s">
        <v>1302</v>
      </c>
      <c r="N51" s="4"/>
      <c r="O51" s="4"/>
      <c r="P51" s="4"/>
      <c r="Q51" s="4"/>
      <c r="R51" s="4"/>
      <c r="S51" s="4"/>
      <c r="T51" s="4"/>
      <c r="U51" s="4"/>
      <c r="V51" s="4"/>
      <c r="W51" s="4"/>
      <c r="X51" s="4"/>
      <c r="Y51" s="4"/>
      <c r="Z51" s="4"/>
      <c r="AA51" s="4"/>
      <c r="AB51" s="4"/>
      <c r="AC51" s="4"/>
      <c r="AD51" s="4"/>
      <c r="AE51" s="4"/>
      <c r="AF51" s="4"/>
      <c r="AG51" s="4"/>
      <c r="AH51" s="1" t="s">
        <v>959</v>
      </c>
      <c r="AI51" s="4" t="s">
        <v>486</v>
      </c>
      <c r="AJ51" s="21" t="s">
        <v>491</v>
      </c>
      <c r="AK51" s="1">
        <v>46037</v>
      </c>
      <c r="AL51" s="12" t="s">
        <v>608</v>
      </c>
      <c r="AM51" s="8">
        <v>185</v>
      </c>
      <c r="AN51" s="8"/>
      <c r="AO51" s="5"/>
      <c r="BH51" s="128" t="s">
        <v>1207</v>
      </c>
      <c r="BI51" s="128" t="s">
        <v>1207</v>
      </c>
      <c r="BJ51" s="129" t="s">
        <v>1207</v>
      </c>
    </row>
    <row r="52" spans="1:62" ht="38.25" customHeight="1" x14ac:dyDescent="0.2">
      <c r="A52" s="9" t="s">
        <v>607</v>
      </c>
      <c r="C52" s="9">
        <v>1</v>
      </c>
      <c r="D52" s="22" t="s">
        <v>153</v>
      </c>
      <c r="E52" s="4" t="s">
        <v>494</v>
      </c>
      <c r="F52" s="4" t="s">
        <v>331</v>
      </c>
      <c r="G52" s="4" t="s">
        <v>607</v>
      </c>
      <c r="H52" s="4" t="s">
        <v>607</v>
      </c>
      <c r="I52" s="4" t="s">
        <v>607</v>
      </c>
      <c r="J52" s="5">
        <v>157</v>
      </c>
      <c r="K52" s="4" t="s">
        <v>622</v>
      </c>
      <c r="L52" s="9" t="s">
        <v>1298</v>
      </c>
      <c r="N52" s="4">
        <v>1</v>
      </c>
      <c r="O52" s="4">
        <v>2</v>
      </c>
      <c r="P52" s="4">
        <v>2</v>
      </c>
      <c r="Q52" s="4">
        <v>1</v>
      </c>
      <c r="R52" s="4">
        <v>1</v>
      </c>
      <c r="S52" s="4">
        <v>2</v>
      </c>
      <c r="T52" s="4">
        <v>2</v>
      </c>
      <c r="U52" s="4">
        <v>0</v>
      </c>
      <c r="V52" s="4">
        <v>0</v>
      </c>
      <c r="W52" s="4">
        <v>2</v>
      </c>
      <c r="X52" s="4">
        <v>1</v>
      </c>
      <c r="Y52" s="4">
        <v>2</v>
      </c>
      <c r="Z52" s="4">
        <v>2</v>
      </c>
      <c r="AA52" s="4">
        <v>2</v>
      </c>
      <c r="AB52" s="4">
        <v>0</v>
      </c>
      <c r="AC52" s="4">
        <v>0</v>
      </c>
      <c r="AD52" s="4">
        <v>1</v>
      </c>
      <c r="AE52" s="4">
        <v>0</v>
      </c>
      <c r="AF52" s="4">
        <v>2</v>
      </c>
      <c r="AG52" s="4"/>
      <c r="AH52" s="1" t="s">
        <v>652</v>
      </c>
      <c r="AI52" s="4" t="s">
        <v>22</v>
      </c>
      <c r="AJ52" s="21" t="s">
        <v>491</v>
      </c>
      <c r="AK52" s="1">
        <v>49886</v>
      </c>
      <c r="AL52" s="12" t="s">
        <v>608</v>
      </c>
      <c r="AM52" s="8">
        <v>250</v>
      </c>
      <c r="AN52" s="8" t="s">
        <v>412</v>
      </c>
      <c r="AO52" s="5" t="s">
        <v>653</v>
      </c>
      <c r="AQ52" s="9">
        <v>4</v>
      </c>
      <c r="AR52" s="9" t="s">
        <v>624</v>
      </c>
      <c r="AS52" s="9" t="s">
        <v>1289</v>
      </c>
      <c r="AU52" s="9" t="s">
        <v>1162</v>
      </c>
      <c r="AV52" s="9" t="s">
        <v>1313</v>
      </c>
      <c r="AW52" s="9" t="s">
        <v>654</v>
      </c>
      <c r="AX52" s="9" t="s">
        <v>1029</v>
      </c>
      <c r="AY52" s="9" t="s">
        <v>1058</v>
      </c>
      <c r="AZ52" s="9" t="s">
        <v>1059</v>
      </c>
      <c r="BD52" s="9" t="s">
        <v>17</v>
      </c>
      <c r="BH52" s="128" t="s">
        <v>1207</v>
      </c>
      <c r="BI52" s="128" t="s">
        <v>1207</v>
      </c>
      <c r="BJ52" s="129" t="s">
        <v>1207</v>
      </c>
    </row>
    <row r="53" spans="1:62" ht="38.25" customHeight="1" x14ac:dyDescent="0.2">
      <c r="C53" s="9">
        <v>1</v>
      </c>
      <c r="D53" s="23" t="s">
        <v>1459</v>
      </c>
      <c r="E53" s="9" t="s">
        <v>494</v>
      </c>
      <c r="F53" s="9" t="s">
        <v>484</v>
      </c>
      <c r="AI53" s="9" t="s">
        <v>484</v>
      </c>
      <c r="AK53" s="9">
        <v>27200</v>
      </c>
      <c r="AL53" s="44" t="s">
        <v>608</v>
      </c>
      <c r="BH53" s="128" t="s">
        <v>1207</v>
      </c>
      <c r="BI53" s="128" t="s">
        <v>1207</v>
      </c>
      <c r="BJ53" s="129" t="s">
        <v>1207</v>
      </c>
    </row>
    <row r="54" spans="1:62" ht="38.25" customHeight="1" x14ac:dyDescent="0.2">
      <c r="C54" s="9">
        <v>1</v>
      </c>
      <c r="D54" s="23" t="s">
        <v>923</v>
      </c>
      <c r="E54" s="9" t="s">
        <v>492</v>
      </c>
      <c r="F54" s="9" t="s">
        <v>924</v>
      </c>
      <c r="G54" s="9" t="s">
        <v>608</v>
      </c>
      <c r="J54" s="9">
        <v>26</v>
      </c>
      <c r="K54" s="9" t="s">
        <v>648</v>
      </c>
      <c r="AH54" s="9" t="s">
        <v>1369</v>
      </c>
      <c r="AI54" s="9" t="s">
        <v>484</v>
      </c>
      <c r="AJ54" s="23" t="s">
        <v>491</v>
      </c>
      <c r="AK54" s="6">
        <v>26544</v>
      </c>
      <c r="AL54" s="44" t="s">
        <v>608</v>
      </c>
      <c r="AM54" s="20">
        <v>40</v>
      </c>
      <c r="AN54" s="20" t="s">
        <v>411</v>
      </c>
      <c r="AO54" s="9" t="s">
        <v>925</v>
      </c>
      <c r="AR54" s="9">
        <v>37.49</v>
      </c>
      <c r="AS54" s="9" t="s">
        <v>1289</v>
      </c>
      <c r="AT54" s="9" t="s">
        <v>926</v>
      </c>
      <c r="AU54" s="9" t="s">
        <v>927</v>
      </c>
      <c r="AV54" s="9" t="s">
        <v>1318</v>
      </c>
      <c r="BH54" s="128" t="s">
        <v>1207</v>
      </c>
      <c r="BI54" s="128" t="s">
        <v>1207</v>
      </c>
      <c r="BJ54" s="129" t="s">
        <v>1207</v>
      </c>
    </row>
    <row r="55" spans="1:62" ht="38.25" customHeight="1" x14ac:dyDescent="0.2">
      <c r="A55" s="9" t="s">
        <v>607</v>
      </c>
      <c r="C55" s="9">
        <v>1</v>
      </c>
      <c r="D55" s="22" t="s">
        <v>46</v>
      </c>
      <c r="E55" s="4" t="s">
        <v>501</v>
      </c>
      <c r="F55" s="4" t="s">
        <v>237</v>
      </c>
      <c r="G55" s="4" t="s">
        <v>607</v>
      </c>
      <c r="H55" s="4" t="s">
        <v>607</v>
      </c>
      <c r="I55" s="4" t="s">
        <v>607</v>
      </c>
      <c r="J55" s="5">
        <f>14+600+70+5450</f>
        <v>6134</v>
      </c>
      <c r="K55" s="4" t="s">
        <v>626</v>
      </c>
      <c r="L55" s="9" t="s">
        <v>1301</v>
      </c>
      <c r="M55" s="9" t="s">
        <v>1383</v>
      </c>
      <c r="N55" s="4">
        <v>0</v>
      </c>
      <c r="O55" s="4"/>
      <c r="P55" s="4">
        <v>2</v>
      </c>
      <c r="Q55" s="4"/>
      <c r="R55" s="4">
        <v>3</v>
      </c>
      <c r="S55" s="4">
        <v>2</v>
      </c>
      <c r="T55" s="4">
        <v>0</v>
      </c>
      <c r="U55" s="4">
        <v>0</v>
      </c>
      <c r="V55" s="4">
        <v>0</v>
      </c>
      <c r="W55" s="4">
        <v>2</v>
      </c>
      <c r="X55" s="4">
        <v>0</v>
      </c>
      <c r="Y55" s="4"/>
      <c r="Z55" s="4">
        <v>1</v>
      </c>
      <c r="AA55" s="4">
        <v>2</v>
      </c>
      <c r="AB55" s="4"/>
      <c r="AC55" s="4">
        <v>1</v>
      </c>
      <c r="AD55" s="4"/>
      <c r="AE55" s="4">
        <v>2</v>
      </c>
      <c r="AF55" s="4">
        <v>3</v>
      </c>
      <c r="AG55" s="4"/>
      <c r="AH55" s="1" t="s">
        <v>655</v>
      </c>
      <c r="AI55" s="7" t="s">
        <v>485</v>
      </c>
      <c r="AJ55" s="21" t="s">
        <v>491</v>
      </c>
      <c r="AK55" s="1">
        <v>28277</v>
      </c>
      <c r="AL55" s="44" t="s">
        <v>608</v>
      </c>
      <c r="AM55" s="8">
        <v>19077</v>
      </c>
      <c r="AN55" s="8" t="s">
        <v>410</v>
      </c>
      <c r="AO55" s="5" t="s">
        <v>656</v>
      </c>
      <c r="AQ55" s="9">
        <v>1</v>
      </c>
      <c r="AR55" s="9" t="s">
        <v>614</v>
      </c>
      <c r="AS55" s="9" t="s">
        <v>1290</v>
      </c>
      <c r="AT55" s="9" t="s">
        <v>1181</v>
      </c>
      <c r="AU55" s="9" t="s">
        <v>1304</v>
      </c>
      <c r="AV55" s="9" t="s">
        <v>1316</v>
      </c>
      <c r="AW55" s="9" t="s">
        <v>657</v>
      </c>
      <c r="BA55" s="9" t="s">
        <v>1038</v>
      </c>
      <c r="BB55" s="9" t="s">
        <v>1078</v>
      </c>
      <c r="BC55" s="9" t="s">
        <v>1079</v>
      </c>
      <c r="BD55" s="9" t="s">
        <v>16</v>
      </c>
      <c r="BE55" s="9" t="s">
        <v>1342</v>
      </c>
      <c r="BF55" s="9" t="s">
        <v>1312</v>
      </c>
      <c r="BG55" s="9" t="s">
        <v>658</v>
      </c>
      <c r="BH55" s="128" t="s">
        <v>1207</v>
      </c>
      <c r="BI55" s="128" t="s">
        <v>1207</v>
      </c>
      <c r="BJ55" s="129" t="s">
        <v>1207</v>
      </c>
    </row>
    <row r="56" spans="1:62" ht="38.25" customHeight="1" x14ac:dyDescent="0.2">
      <c r="C56" s="9">
        <v>1</v>
      </c>
      <c r="D56" s="22" t="s">
        <v>154</v>
      </c>
      <c r="E56" s="4" t="s">
        <v>501</v>
      </c>
      <c r="F56" s="4" t="s">
        <v>332</v>
      </c>
      <c r="G56" s="4"/>
      <c r="H56" s="4"/>
      <c r="I56" s="4"/>
      <c r="J56" s="5">
        <f>160+173+2229</f>
        <v>2562</v>
      </c>
      <c r="K56" s="4"/>
      <c r="L56" s="9" t="s">
        <v>1299</v>
      </c>
      <c r="M56" s="9" t="s">
        <v>1384</v>
      </c>
      <c r="N56" s="4"/>
      <c r="O56" s="4"/>
      <c r="P56" s="4"/>
      <c r="Q56" s="4"/>
      <c r="R56" s="4"/>
      <c r="S56" s="4"/>
      <c r="T56" s="4"/>
      <c r="U56" s="4"/>
      <c r="V56" s="4"/>
      <c r="W56" s="4"/>
      <c r="X56" s="4"/>
      <c r="Y56" s="4"/>
      <c r="Z56" s="4"/>
      <c r="AA56" s="4"/>
      <c r="AB56" s="4"/>
      <c r="AC56" s="4"/>
      <c r="AD56" s="4"/>
      <c r="AE56" s="4"/>
      <c r="AF56" s="4"/>
      <c r="AG56" s="4"/>
      <c r="AH56" s="1"/>
      <c r="AI56" s="4" t="s">
        <v>22</v>
      </c>
      <c r="AJ56" s="21" t="s">
        <v>491</v>
      </c>
      <c r="AK56" s="1">
        <v>50667</v>
      </c>
      <c r="AL56" s="12" t="s">
        <v>608</v>
      </c>
      <c r="AM56" s="8">
        <v>7535</v>
      </c>
      <c r="AN56" s="8" t="s">
        <v>410</v>
      </c>
      <c r="AO56" s="1" t="s">
        <v>468</v>
      </c>
      <c r="AQ56" s="9">
        <v>3</v>
      </c>
      <c r="AT56" s="9" t="s">
        <v>1180</v>
      </c>
      <c r="AU56" s="9" t="s">
        <v>1305</v>
      </c>
      <c r="AV56" s="9" t="s">
        <v>1318</v>
      </c>
      <c r="BE56" s="9" t="s">
        <v>1020</v>
      </c>
      <c r="BF56" s="9" t="s">
        <v>1316</v>
      </c>
      <c r="BH56" s="128" t="s">
        <v>1207</v>
      </c>
      <c r="BI56" s="128" t="s">
        <v>1207</v>
      </c>
      <c r="BJ56" s="129" t="s">
        <v>1207</v>
      </c>
    </row>
    <row r="57" spans="1:62" ht="38.25" customHeight="1" x14ac:dyDescent="0.2">
      <c r="C57" s="9">
        <v>1</v>
      </c>
      <c r="D57" s="22" t="s">
        <v>126</v>
      </c>
      <c r="E57" s="4" t="s">
        <v>501</v>
      </c>
      <c r="F57" s="4" t="s">
        <v>303</v>
      </c>
      <c r="G57" s="4"/>
      <c r="H57" s="4"/>
      <c r="I57" s="4"/>
      <c r="J57" s="5">
        <v>383</v>
      </c>
      <c r="K57" s="4"/>
      <c r="N57" s="4"/>
      <c r="O57" s="4"/>
      <c r="P57" s="4"/>
      <c r="Q57" s="4"/>
      <c r="R57" s="4"/>
      <c r="S57" s="4"/>
      <c r="T57" s="4"/>
      <c r="U57" s="4"/>
      <c r="V57" s="4"/>
      <c r="W57" s="4"/>
      <c r="X57" s="4"/>
      <c r="Y57" s="4"/>
      <c r="Z57" s="4"/>
      <c r="AA57" s="4"/>
      <c r="AB57" s="4"/>
      <c r="AC57" s="4"/>
      <c r="AD57" s="4"/>
      <c r="AE57" s="4"/>
      <c r="AF57" s="4"/>
      <c r="AG57" s="4"/>
      <c r="AH57" s="1"/>
      <c r="AI57" s="7" t="s">
        <v>488</v>
      </c>
      <c r="AJ57" s="21" t="s">
        <v>491</v>
      </c>
      <c r="AK57" s="1">
        <v>30089</v>
      </c>
      <c r="AL57" s="12" t="s">
        <v>608</v>
      </c>
      <c r="AM57" s="8">
        <v>769</v>
      </c>
      <c r="AN57" s="8" t="s">
        <v>411</v>
      </c>
      <c r="AO57" s="1" t="s">
        <v>445</v>
      </c>
      <c r="BH57" s="128" t="s">
        <v>1207</v>
      </c>
      <c r="BI57" s="128" t="s">
        <v>1207</v>
      </c>
      <c r="BJ57" s="129" t="s">
        <v>1207</v>
      </c>
    </row>
    <row r="58" spans="1:62" ht="38.25" customHeight="1" x14ac:dyDescent="0.2">
      <c r="C58" s="9">
        <v>1</v>
      </c>
      <c r="D58" s="22" t="s">
        <v>945</v>
      </c>
      <c r="E58" s="4" t="s">
        <v>501</v>
      </c>
      <c r="F58" s="4" t="s">
        <v>946</v>
      </c>
      <c r="G58" s="4" t="s">
        <v>607</v>
      </c>
      <c r="H58" s="4"/>
      <c r="I58" s="4"/>
      <c r="J58" s="5"/>
      <c r="K58" s="4"/>
      <c r="L58" s="9" t="s">
        <v>1299</v>
      </c>
      <c r="M58" s="9" t="s">
        <v>1383</v>
      </c>
      <c r="N58" s="4"/>
      <c r="O58" s="4"/>
      <c r="P58" s="4"/>
      <c r="Q58" s="4"/>
      <c r="R58" s="4"/>
      <c r="S58" s="4"/>
      <c r="T58" s="4"/>
      <c r="U58" s="4"/>
      <c r="V58" s="4"/>
      <c r="W58" s="4"/>
      <c r="X58" s="4"/>
      <c r="Y58" s="4"/>
      <c r="Z58" s="4"/>
      <c r="AA58" s="4"/>
      <c r="AB58" s="4"/>
      <c r="AC58" s="4"/>
      <c r="AD58" s="4"/>
      <c r="AE58" s="4"/>
      <c r="AF58" s="4"/>
      <c r="AG58" s="4"/>
      <c r="AH58" s="1"/>
      <c r="AI58" s="7" t="s">
        <v>485</v>
      </c>
      <c r="AJ58" s="21"/>
      <c r="AK58" s="1">
        <v>38750</v>
      </c>
      <c r="AL58" s="12" t="s">
        <v>608</v>
      </c>
      <c r="AM58" s="8"/>
      <c r="AN58" s="8"/>
      <c r="AO58" s="1"/>
      <c r="BE58" s="9" t="s">
        <v>943</v>
      </c>
      <c r="BF58" s="9" t="s">
        <v>1312</v>
      </c>
      <c r="BG58" s="9" t="s">
        <v>944</v>
      </c>
      <c r="BH58" s="128" t="s">
        <v>1207</v>
      </c>
      <c r="BI58" s="128" t="s">
        <v>1207</v>
      </c>
      <c r="BJ58" s="129" t="s">
        <v>1207</v>
      </c>
    </row>
    <row r="59" spans="1:62" ht="38.25" customHeight="1" x14ac:dyDescent="0.2">
      <c r="C59" s="9">
        <v>1</v>
      </c>
      <c r="D59" s="22" t="s">
        <v>1148</v>
      </c>
      <c r="E59" s="4" t="s">
        <v>501</v>
      </c>
      <c r="F59" s="4"/>
      <c r="G59" s="4"/>
      <c r="H59" s="4"/>
      <c r="I59" s="4"/>
      <c r="J59" s="5"/>
      <c r="K59" s="4"/>
      <c r="N59" s="4"/>
      <c r="O59" s="4"/>
      <c r="P59" s="4"/>
      <c r="Q59" s="4"/>
      <c r="R59" s="4"/>
      <c r="S59" s="4"/>
      <c r="T59" s="4"/>
      <c r="U59" s="4"/>
      <c r="V59" s="4"/>
      <c r="W59" s="4"/>
      <c r="X59" s="4"/>
      <c r="Y59" s="4"/>
      <c r="Z59" s="4"/>
      <c r="AA59" s="4"/>
      <c r="AB59" s="4"/>
      <c r="AC59" s="4"/>
      <c r="AD59" s="4"/>
      <c r="AE59" s="4"/>
      <c r="AF59" s="4"/>
      <c r="AG59" s="4"/>
      <c r="AH59" s="1"/>
      <c r="AI59" s="7" t="s">
        <v>485</v>
      </c>
      <c r="AJ59" s="21"/>
      <c r="AK59" s="1">
        <v>49403</v>
      </c>
      <c r="AL59" s="12" t="s">
        <v>608</v>
      </c>
      <c r="AM59" s="8"/>
      <c r="AN59" s="8"/>
      <c r="AO59" s="1"/>
      <c r="BB59" s="9" t="s">
        <v>1149</v>
      </c>
      <c r="BC59" s="9" t="s">
        <v>1150</v>
      </c>
      <c r="BH59" s="128" t="s">
        <v>1207</v>
      </c>
      <c r="BI59" s="128" t="s">
        <v>1207</v>
      </c>
      <c r="BJ59" s="129" t="s">
        <v>1207</v>
      </c>
    </row>
    <row r="60" spans="1:62" ht="38.25" customHeight="1" x14ac:dyDescent="0.2">
      <c r="A60" s="9" t="s">
        <v>607</v>
      </c>
      <c r="C60" s="9">
        <v>1</v>
      </c>
      <c r="D60" s="22" t="s">
        <v>47</v>
      </c>
      <c r="E60" s="4" t="s">
        <v>501</v>
      </c>
      <c r="F60" s="4" t="s">
        <v>238</v>
      </c>
      <c r="G60" s="4" t="s">
        <v>607</v>
      </c>
      <c r="H60" s="4" t="s">
        <v>607</v>
      </c>
      <c r="I60" s="4" t="s">
        <v>607</v>
      </c>
      <c r="J60" s="5">
        <v>4377</v>
      </c>
      <c r="K60" s="4" t="s">
        <v>674</v>
      </c>
      <c r="L60" s="9" t="s">
        <v>1299</v>
      </c>
      <c r="M60" s="9" t="s">
        <v>1384</v>
      </c>
      <c r="N60" s="4">
        <v>3</v>
      </c>
      <c r="O60" s="4">
        <v>3</v>
      </c>
      <c r="P60" s="4">
        <v>3</v>
      </c>
      <c r="Q60" s="4">
        <v>2</v>
      </c>
      <c r="R60" s="4">
        <v>2</v>
      </c>
      <c r="S60" s="4">
        <v>2</v>
      </c>
      <c r="T60" s="4">
        <v>2</v>
      </c>
      <c r="U60" s="4">
        <v>2</v>
      </c>
      <c r="V60" s="4">
        <v>0</v>
      </c>
      <c r="W60" s="4">
        <v>2</v>
      </c>
      <c r="X60" s="4">
        <v>2</v>
      </c>
      <c r="Y60" s="4">
        <v>3</v>
      </c>
      <c r="Z60" s="4">
        <v>1</v>
      </c>
      <c r="AA60" s="4">
        <v>2</v>
      </c>
      <c r="AB60" s="4">
        <v>1</v>
      </c>
      <c r="AC60" s="4">
        <v>1</v>
      </c>
      <c r="AD60" s="4">
        <v>1</v>
      </c>
      <c r="AE60" s="4">
        <v>0</v>
      </c>
      <c r="AF60" s="4">
        <v>3</v>
      </c>
      <c r="AG60" s="4"/>
      <c r="AH60" s="1" t="s">
        <v>673</v>
      </c>
      <c r="AI60" s="7" t="s">
        <v>485</v>
      </c>
      <c r="AJ60" s="21" t="s">
        <v>491</v>
      </c>
      <c r="AK60" s="1">
        <v>49403</v>
      </c>
      <c r="AL60" s="12" t="s">
        <v>608</v>
      </c>
      <c r="AM60" s="8">
        <v>11649</v>
      </c>
      <c r="AN60" s="8" t="s">
        <v>410</v>
      </c>
      <c r="AO60" s="5" t="s">
        <v>424</v>
      </c>
      <c r="AQ60" s="9">
        <v>5</v>
      </c>
      <c r="AR60" s="9" t="s">
        <v>646</v>
      </c>
      <c r="AS60" s="9" t="s">
        <v>1291</v>
      </c>
      <c r="AT60" s="9" t="s">
        <v>1306</v>
      </c>
      <c r="AU60" s="9" t="s">
        <v>1307</v>
      </c>
      <c r="AV60" s="9" t="s">
        <v>1318</v>
      </c>
      <c r="BA60" s="9" t="s">
        <v>1038</v>
      </c>
      <c r="BB60" s="9" t="s">
        <v>1039</v>
      </c>
      <c r="BC60" s="9" t="s">
        <v>1040</v>
      </c>
      <c r="BD60" s="9" t="s">
        <v>16</v>
      </c>
      <c r="BE60" s="9" t="s">
        <v>947</v>
      </c>
      <c r="BF60" s="9" t="s">
        <v>1318</v>
      </c>
      <c r="BH60" s="128" t="s">
        <v>1207</v>
      </c>
      <c r="BI60" s="128" t="s">
        <v>1207</v>
      </c>
      <c r="BJ60" s="129" t="s">
        <v>1207</v>
      </c>
    </row>
    <row r="61" spans="1:62" ht="38.25" customHeight="1" x14ac:dyDescent="0.2">
      <c r="A61" s="9" t="s">
        <v>607</v>
      </c>
      <c r="C61" s="9">
        <v>1</v>
      </c>
      <c r="D61" s="22" t="s">
        <v>155</v>
      </c>
      <c r="E61" s="4" t="s">
        <v>501</v>
      </c>
      <c r="F61" s="4" t="s">
        <v>333</v>
      </c>
      <c r="G61" s="4" t="s">
        <v>607</v>
      </c>
      <c r="H61" s="4" t="s">
        <v>608</v>
      </c>
      <c r="I61" s="4" t="s">
        <v>607</v>
      </c>
      <c r="J61" s="5">
        <f>219+706+8647</f>
        <v>9572</v>
      </c>
      <c r="K61" s="4" t="s">
        <v>626</v>
      </c>
      <c r="L61" s="9" t="s">
        <v>1295</v>
      </c>
      <c r="M61" s="9" t="s">
        <v>1384</v>
      </c>
      <c r="N61" s="4">
        <v>0</v>
      </c>
      <c r="O61" s="4">
        <v>0</v>
      </c>
      <c r="P61" s="4">
        <v>0</v>
      </c>
      <c r="Q61" s="4">
        <v>0</v>
      </c>
      <c r="R61" s="4">
        <v>0</v>
      </c>
      <c r="S61" s="4">
        <v>0</v>
      </c>
      <c r="T61" s="4">
        <v>1</v>
      </c>
      <c r="U61" s="4">
        <v>0</v>
      </c>
      <c r="V61" s="4">
        <v>0</v>
      </c>
      <c r="W61" s="4">
        <v>1</v>
      </c>
      <c r="X61" s="4">
        <v>1</v>
      </c>
      <c r="Y61" s="4">
        <v>0</v>
      </c>
      <c r="Z61" s="4">
        <v>0</v>
      </c>
      <c r="AA61" s="4">
        <v>1</v>
      </c>
      <c r="AB61" s="4">
        <v>0</v>
      </c>
      <c r="AC61" s="4">
        <v>0</v>
      </c>
      <c r="AD61" s="4">
        <v>2</v>
      </c>
      <c r="AE61" s="4">
        <v>0</v>
      </c>
      <c r="AF61" s="4">
        <v>2</v>
      </c>
      <c r="AG61" s="4"/>
      <c r="AH61" s="1" t="s">
        <v>680</v>
      </c>
      <c r="AI61" s="4" t="s">
        <v>22</v>
      </c>
      <c r="AJ61" s="21" t="s">
        <v>491</v>
      </c>
      <c r="AK61" s="1">
        <v>71576</v>
      </c>
      <c r="AL61" s="12" t="s">
        <v>608</v>
      </c>
      <c r="AM61" s="8">
        <v>42067</v>
      </c>
      <c r="AN61" s="8" t="s">
        <v>410</v>
      </c>
      <c r="AO61" s="5" t="s">
        <v>681</v>
      </c>
      <c r="AQ61" s="9">
        <v>20</v>
      </c>
      <c r="AR61" s="9" t="s">
        <v>646</v>
      </c>
      <c r="AS61" s="9" t="s">
        <v>1291</v>
      </c>
      <c r="AT61" s="9" t="s">
        <v>1182</v>
      </c>
      <c r="BA61" s="9" t="s">
        <v>1069</v>
      </c>
      <c r="BB61" s="9" t="s">
        <v>1070</v>
      </c>
      <c r="BC61" s="9" t="s">
        <v>1071</v>
      </c>
      <c r="BD61" s="9" t="s">
        <v>16</v>
      </c>
      <c r="BH61" s="128" t="s">
        <v>1207</v>
      </c>
      <c r="BI61" s="128" t="s">
        <v>1207</v>
      </c>
      <c r="BJ61" s="129" t="s">
        <v>1207</v>
      </c>
    </row>
    <row r="62" spans="1:62" ht="38.25" customHeight="1" x14ac:dyDescent="0.2">
      <c r="A62" s="9" t="s">
        <v>607</v>
      </c>
      <c r="C62" s="9">
        <v>1</v>
      </c>
      <c r="D62" s="22" t="s">
        <v>156</v>
      </c>
      <c r="E62" s="4" t="s">
        <v>501</v>
      </c>
      <c r="F62" s="4" t="s">
        <v>334</v>
      </c>
      <c r="G62" s="4" t="s">
        <v>607</v>
      </c>
      <c r="H62" s="4" t="s">
        <v>607</v>
      </c>
      <c r="I62" s="4" t="s">
        <v>607</v>
      </c>
      <c r="J62" s="5">
        <v>52474</v>
      </c>
      <c r="K62" s="4" t="s">
        <v>684</v>
      </c>
      <c r="L62" s="9" t="s">
        <v>1295</v>
      </c>
      <c r="M62" s="9" t="s">
        <v>1383</v>
      </c>
      <c r="N62" s="4">
        <v>0</v>
      </c>
      <c r="O62" s="4">
        <v>1</v>
      </c>
      <c r="P62" s="4">
        <v>2</v>
      </c>
      <c r="Q62" s="4">
        <v>0</v>
      </c>
      <c r="R62" s="4">
        <v>2</v>
      </c>
      <c r="S62" s="4">
        <v>2</v>
      </c>
      <c r="T62" s="4">
        <v>1</v>
      </c>
      <c r="U62" s="4">
        <v>0</v>
      </c>
      <c r="V62" s="4">
        <v>0</v>
      </c>
      <c r="W62" s="4">
        <v>1</v>
      </c>
      <c r="X62" s="4" t="s">
        <v>801</v>
      </c>
      <c r="Y62" s="4">
        <v>1</v>
      </c>
      <c r="Z62" s="4">
        <v>0</v>
      </c>
      <c r="AA62" s="4">
        <v>0</v>
      </c>
      <c r="AB62" s="4">
        <v>0</v>
      </c>
      <c r="AC62" s="4">
        <v>0</v>
      </c>
      <c r="AD62" s="4">
        <v>0</v>
      </c>
      <c r="AE62" s="4">
        <v>0</v>
      </c>
      <c r="AF62" s="4">
        <v>1</v>
      </c>
      <c r="AG62" s="4">
        <v>1</v>
      </c>
      <c r="AH62" s="1" t="s">
        <v>682</v>
      </c>
      <c r="AI62" s="4" t="s">
        <v>22</v>
      </c>
      <c r="AJ62" s="21" t="s">
        <v>491</v>
      </c>
      <c r="AK62" s="1">
        <v>46037</v>
      </c>
      <c r="AL62" s="12" t="s">
        <v>608</v>
      </c>
      <c r="AM62" s="8">
        <v>178488</v>
      </c>
      <c r="AN62" s="8" t="s">
        <v>410</v>
      </c>
      <c r="AO62" s="5" t="s">
        <v>683</v>
      </c>
      <c r="AQ62" s="9">
        <v>4</v>
      </c>
      <c r="AR62" s="9" t="s">
        <v>646</v>
      </c>
      <c r="AS62" s="9" t="s">
        <v>1291</v>
      </c>
      <c r="AT62" s="9" t="s">
        <v>1183</v>
      </c>
      <c r="AW62" s="9" t="s">
        <v>685</v>
      </c>
      <c r="BD62" s="9" t="s">
        <v>16</v>
      </c>
      <c r="BH62" s="128" t="s">
        <v>1207</v>
      </c>
      <c r="BI62" s="128" t="s">
        <v>1207</v>
      </c>
      <c r="BJ62" s="129" t="s">
        <v>1207</v>
      </c>
    </row>
    <row r="63" spans="1:62" ht="38.25" customHeight="1" x14ac:dyDescent="0.2">
      <c r="C63" s="9">
        <v>1</v>
      </c>
      <c r="D63" s="22" t="s">
        <v>539</v>
      </c>
      <c r="E63" s="4" t="s">
        <v>8</v>
      </c>
      <c r="F63" s="4"/>
      <c r="G63" s="4"/>
      <c r="H63" s="4"/>
      <c r="I63" s="4"/>
      <c r="J63" s="5"/>
      <c r="K63" s="4"/>
      <c r="L63" s="9" t="s">
        <v>1299</v>
      </c>
      <c r="M63" s="9" t="s">
        <v>1384</v>
      </c>
      <c r="N63" s="4"/>
      <c r="O63" s="4"/>
      <c r="P63" s="4"/>
      <c r="Q63" s="4"/>
      <c r="R63" s="4"/>
      <c r="S63" s="4"/>
      <c r="T63" s="4"/>
      <c r="U63" s="4"/>
      <c r="V63" s="4"/>
      <c r="W63" s="4"/>
      <c r="X63" s="4"/>
      <c r="Y63" s="4"/>
      <c r="Z63" s="4"/>
      <c r="AA63" s="4"/>
      <c r="AB63" s="4"/>
      <c r="AC63" s="4"/>
      <c r="AD63" s="4"/>
      <c r="AE63" s="4"/>
      <c r="AF63" s="4"/>
      <c r="AG63" s="4"/>
      <c r="AH63" s="1"/>
      <c r="AI63" s="4" t="s">
        <v>22</v>
      </c>
      <c r="AJ63" s="21" t="s">
        <v>491</v>
      </c>
      <c r="AK63" s="1">
        <v>63229</v>
      </c>
      <c r="AL63" s="12" t="s">
        <v>608</v>
      </c>
      <c r="AM63" s="8"/>
      <c r="AN63" s="8"/>
      <c r="AO63" s="5"/>
      <c r="BH63" s="128" t="s">
        <v>1207</v>
      </c>
      <c r="BI63" s="128" t="s">
        <v>1207</v>
      </c>
      <c r="BJ63" s="129" t="s">
        <v>1207</v>
      </c>
    </row>
    <row r="64" spans="1:62" ht="38.25" customHeight="1" x14ac:dyDescent="0.2">
      <c r="A64" s="9" t="s">
        <v>607</v>
      </c>
      <c r="C64" s="9">
        <v>1</v>
      </c>
      <c r="D64" s="22" t="s">
        <v>157</v>
      </c>
      <c r="E64" s="4" t="s">
        <v>501</v>
      </c>
      <c r="F64" s="4" t="s">
        <v>335</v>
      </c>
      <c r="G64" s="4" t="s">
        <v>607</v>
      </c>
      <c r="H64" s="4" t="s">
        <v>607</v>
      </c>
      <c r="I64" s="4" t="s">
        <v>607</v>
      </c>
      <c r="J64" s="5">
        <v>3253</v>
      </c>
      <c r="K64" s="4" t="s">
        <v>664</v>
      </c>
      <c r="L64" s="9" t="s">
        <v>1295</v>
      </c>
      <c r="N64" s="4">
        <v>1</v>
      </c>
      <c r="O64" s="4">
        <v>2</v>
      </c>
      <c r="P64" s="4">
        <v>1</v>
      </c>
      <c r="Q64" s="4">
        <v>0</v>
      </c>
      <c r="R64" s="4">
        <v>1</v>
      </c>
      <c r="S64" s="4">
        <v>1</v>
      </c>
      <c r="T64" s="4">
        <v>1</v>
      </c>
      <c r="U64" s="4">
        <v>1</v>
      </c>
      <c r="V64" s="4">
        <v>0</v>
      </c>
      <c r="W64" s="4">
        <v>1</v>
      </c>
      <c r="X64" s="4">
        <v>1</v>
      </c>
      <c r="Y64" s="4">
        <v>1</v>
      </c>
      <c r="Z64" s="4">
        <v>0</v>
      </c>
      <c r="AA64" s="4">
        <v>1</v>
      </c>
      <c r="AB64" s="4">
        <v>0</v>
      </c>
      <c r="AC64" s="4">
        <v>0</v>
      </c>
      <c r="AD64" s="4">
        <v>2</v>
      </c>
      <c r="AE64" s="4">
        <v>1</v>
      </c>
      <c r="AF64" s="4">
        <v>2</v>
      </c>
      <c r="AG64" s="4"/>
      <c r="AH64" s="1" t="s">
        <v>662</v>
      </c>
      <c r="AI64" s="4" t="s">
        <v>22</v>
      </c>
      <c r="AJ64" s="21" t="s">
        <v>491</v>
      </c>
      <c r="AK64" s="1">
        <v>63229</v>
      </c>
      <c r="AL64" s="12" t="s">
        <v>608</v>
      </c>
      <c r="AM64" s="8">
        <v>9157</v>
      </c>
      <c r="AN64" s="8" t="s">
        <v>412</v>
      </c>
      <c r="AO64" s="5" t="s">
        <v>663</v>
      </c>
      <c r="AQ64" s="9">
        <v>7</v>
      </c>
      <c r="AR64" s="9" t="s">
        <v>646</v>
      </c>
      <c r="AS64" s="9" t="s">
        <v>1291</v>
      </c>
      <c r="BD64" s="9" t="s">
        <v>16</v>
      </c>
      <c r="BH64" s="128" t="s">
        <v>1207</v>
      </c>
      <c r="BI64" s="128" t="s">
        <v>1207</v>
      </c>
      <c r="BJ64" s="129" t="s">
        <v>1207</v>
      </c>
    </row>
    <row r="65" spans="1:62" ht="38.25" customHeight="1" x14ac:dyDescent="0.2">
      <c r="B65" s="9" t="s">
        <v>607</v>
      </c>
      <c r="C65" s="9">
        <v>1</v>
      </c>
      <c r="D65" s="22" t="s">
        <v>540</v>
      </c>
      <c r="E65" s="4" t="s">
        <v>8</v>
      </c>
      <c r="F65" s="4"/>
      <c r="G65" s="4" t="s">
        <v>608</v>
      </c>
      <c r="H65" s="4"/>
      <c r="I65" s="4"/>
      <c r="J65" s="5" t="s">
        <v>1196</v>
      </c>
      <c r="K65" s="4" t="s">
        <v>622</v>
      </c>
      <c r="N65" s="4"/>
      <c r="O65" s="4"/>
      <c r="P65" s="4"/>
      <c r="Q65" s="4"/>
      <c r="R65" s="4"/>
      <c r="S65" s="4">
        <v>1</v>
      </c>
      <c r="T65" s="4"/>
      <c r="U65" s="4"/>
      <c r="V65" s="4"/>
      <c r="W65" s="4"/>
      <c r="X65" s="4"/>
      <c r="Y65" s="4"/>
      <c r="Z65" s="4"/>
      <c r="AA65" s="4"/>
      <c r="AB65" s="4"/>
      <c r="AC65" s="4"/>
      <c r="AD65" s="4"/>
      <c r="AE65" s="4"/>
      <c r="AF65" s="4"/>
      <c r="AG65" s="4">
        <v>1</v>
      </c>
      <c r="AH65" s="1" t="s">
        <v>682</v>
      </c>
      <c r="AI65" s="4" t="s">
        <v>22</v>
      </c>
      <c r="AJ65" s="21" t="s">
        <v>491</v>
      </c>
      <c r="AK65" s="1">
        <v>57639</v>
      </c>
      <c r="AL65" s="12" t="s">
        <v>608</v>
      </c>
      <c r="AM65" s="8" t="s">
        <v>1215</v>
      </c>
      <c r="AN65" s="8"/>
      <c r="AO65" s="5"/>
      <c r="AR65" s="9" t="s">
        <v>624</v>
      </c>
      <c r="AS65" s="9" t="s">
        <v>1289</v>
      </c>
      <c r="BH65" s="128" t="s">
        <v>1207</v>
      </c>
      <c r="BI65" s="128" t="s">
        <v>1207</v>
      </c>
      <c r="BJ65" s="129" t="s">
        <v>1207</v>
      </c>
    </row>
    <row r="66" spans="1:62" ht="38.25" customHeight="1" x14ac:dyDescent="0.2">
      <c r="C66" s="9">
        <v>1</v>
      </c>
      <c r="D66" s="22" t="s">
        <v>127</v>
      </c>
      <c r="E66" s="4" t="s">
        <v>503</v>
      </c>
      <c r="F66" s="4" t="s">
        <v>304</v>
      </c>
      <c r="G66" s="4"/>
      <c r="H66" s="4"/>
      <c r="I66" s="4"/>
      <c r="J66" s="5">
        <v>65</v>
      </c>
      <c r="K66" s="4"/>
      <c r="N66" s="4"/>
      <c r="O66" s="4"/>
      <c r="P66" s="4"/>
      <c r="Q66" s="4"/>
      <c r="R66" s="4"/>
      <c r="S66" s="4"/>
      <c r="T66" s="4"/>
      <c r="U66" s="4"/>
      <c r="V66" s="4"/>
      <c r="W66" s="4"/>
      <c r="X66" s="4"/>
      <c r="Y66" s="4"/>
      <c r="Z66" s="4"/>
      <c r="AA66" s="4"/>
      <c r="AB66" s="4"/>
      <c r="AC66" s="4"/>
      <c r="AD66" s="4"/>
      <c r="AE66" s="4"/>
      <c r="AF66" s="4"/>
      <c r="AG66" s="4"/>
      <c r="AH66" s="1"/>
      <c r="AI66" s="7" t="s">
        <v>488</v>
      </c>
      <c r="AJ66" s="21" t="s">
        <v>491</v>
      </c>
      <c r="AK66" s="1">
        <v>40938</v>
      </c>
      <c r="AL66" s="12" t="s">
        <v>608</v>
      </c>
      <c r="AM66" s="8">
        <v>181</v>
      </c>
      <c r="AN66" s="8" t="s">
        <v>410</v>
      </c>
      <c r="AO66" s="5" t="s">
        <v>460</v>
      </c>
      <c r="BH66" s="128" t="s">
        <v>1207</v>
      </c>
      <c r="BI66" s="128" t="s">
        <v>1207</v>
      </c>
      <c r="BJ66" s="129" t="s">
        <v>1207</v>
      </c>
    </row>
    <row r="67" spans="1:62" ht="38.25" customHeight="1" x14ac:dyDescent="0.2">
      <c r="C67" s="9">
        <v>1</v>
      </c>
      <c r="D67" s="22" t="s">
        <v>148</v>
      </c>
      <c r="E67" s="4" t="s">
        <v>8</v>
      </c>
      <c r="F67" s="4" t="s">
        <v>326</v>
      </c>
      <c r="G67" s="4"/>
      <c r="H67" s="4"/>
      <c r="I67" s="4"/>
      <c r="J67" s="5">
        <v>70</v>
      </c>
      <c r="K67" s="4"/>
      <c r="N67" s="4"/>
      <c r="O67" s="4"/>
      <c r="P67" s="4"/>
      <c r="Q67" s="4"/>
      <c r="R67" s="4"/>
      <c r="S67" s="4"/>
      <c r="T67" s="4"/>
      <c r="U67" s="4"/>
      <c r="V67" s="4"/>
      <c r="W67" s="4"/>
      <c r="X67" s="4"/>
      <c r="Y67" s="4"/>
      <c r="Z67" s="4"/>
      <c r="AA67" s="4"/>
      <c r="AB67" s="4"/>
      <c r="AC67" s="4"/>
      <c r="AD67" s="4"/>
      <c r="AE67" s="4"/>
      <c r="AF67" s="4"/>
      <c r="AG67" s="4"/>
      <c r="AH67" s="1"/>
      <c r="AI67" s="7" t="s">
        <v>488</v>
      </c>
      <c r="AJ67" s="21" t="s">
        <v>491</v>
      </c>
      <c r="AK67" s="1">
        <v>25493</v>
      </c>
      <c r="AL67" s="12" t="s">
        <v>608</v>
      </c>
      <c r="AM67" s="8">
        <v>128</v>
      </c>
      <c r="AN67" s="8" t="s">
        <v>410</v>
      </c>
      <c r="AO67" s="5" t="s">
        <v>414</v>
      </c>
      <c r="AQ67" s="9">
        <v>1</v>
      </c>
      <c r="BH67" s="128" t="s">
        <v>1207</v>
      </c>
      <c r="BI67" s="128" t="s">
        <v>1207</v>
      </c>
      <c r="BJ67" s="129" t="s">
        <v>1207</v>
      </c>
    </row>
    <row r="68" spans="1:62" ht="38.25" customHeight="1" x14ac:dyDescent="0.2">
      <c r="A68" s="9" t="s">
        <v>607</v>
      </c>
      <c r="B68" s="9" t="s">
        <v>607</v>
      </c>
      <c r="C68" s="9">
        <v>1</v>
      </c>
      <c r="D68" s="22" t="s">
        <v>86</v>
      </c>
      <c r="E68" s="4" t="s">
        <v>492</v>
      </c>
      <c r="F68" s="4" t="s">
        <v>273</v>
      </c>
      <c r="G68" s="4" t="s">
        <v>607</v>
      </c>
      <c r="H68" s="4" t="s">
        <v>607</v>
      </c>
      <c r="I68" s="4" t="s">
        <v>607</v>
      </c>
      <c r="J68" s="5">
        <v>265</v>
      </c>
      <c r="K68" s="4" t="s">
        <v>674</v>
      </c>
      <c r="L68" s="9" t="s">
        <v>1299</v>
      </c>
      <c r="M68" s="9" t="s">
        <v>1383</v>
      </c>
      <c r="N68" s="4" t="s">
        <v>700</v>
      </c>
      <c r="O68" s="4" t="s">
        <v>700</v>
      </c>
      <c r="P68" s="4" t="s">
        <v>700</v>
      </c>
      <c r="Q68" s="4" t="s">
        <v>700</v>
      </c>
      <c r="R68" s="4" t="s">
        <v>700</v>
      </c>
      <c r="S68" s="4" t="s">
        <v>700</v>
      </c>
      <c r="T68" s="4" t="s">
        <v>700</v>
      </c>
      <c r="U68" s="4" t="s">
        <v>700</v>
      </c>
      <c r="V68" s="4" t="s">
        <v>700</v>
      </c>
      <c r="W68" s="4" t="s">
        <v>700</v>
      </c>
      <c r="X68" s="4" t="s">
        <v>700</v>
      </c>
      <c r="Y68" s="4" t="s">
        <v>700</v>
      </c>
      <c r="Z68" s="4">
        <v>0</v>
      </c>
      <c r="AA68" s="4">
        <v>0</v>
      </c>
      <c r="AB68" s="4">
        <v>0</v>
      </c>
      <c r="AC68" s="4">
        <v>0</v>
      </c>
      <c r="AD68" s="4">
        <v>0</v>
      </c>
      <c r="AE68" s="4">
        <v>0</v>
      </c>
      <c r="AF68" s="4">
        <v>0</v>
      </c>
      <c r="AG68" s="4">
        <v>0</v>
      </c>
      <c r="AH68" s="1" t="s">
        <v>699</v>
      </c>
      <c r="AI68" s="7" t="s">
        <v>486</v>
      </c>
      <c r="AJ68" s="21" t="s">
        <v>491</v>
      </c>
      <c r="AK68" s="1">
        <v>29167</v>
      </c>
      <c r="AL68" s="199" t="s">
        <v>1430</v>
      </c>
      <c r="AM68" s="8">
        <v>1255</v>
      </c>
      <c r="AN68" s="8"/>
      <c r="AO68" s="1"/>
      <c r="AP68" s="9" t="s">
        <v>701</v>
      </c>
      <c r="AR68" s="9" t="s">
        <v>614</v>
      </c>
      <c r="AS68" s="9" t="s">
        <v>1290</v>
      </c>
      <c r="BD68" s="9" t="s">
        <v>16</v>
      </c>
      <c r="BE68" s="9" t="s">
        <v>955</v>
      </c>
      <c r="BF68" s="9" t="s">
        <v>1313</v>
      </c>
      <c r="BH68" s="128" t="s">
        <v>1207</v>
      </c>
      <c r="BI68" s="128" t="s">
        <v>1207</v>
      </c>
      <c r="BJ68" s="129" t="s">
        <v>1207</v>
      </c>
    </row>
    <row r="69" spans="1:62" ht="38.25" customHeight="1" x14ac:dyDescent="0.2">
      <c r="C69" s="9">
        <v>1</v>
      </c>
      <c r="D69" s="22" t="s">
        <v>87</v>
      </c>
      <c r="E69" s="4" t="s">
        <v>8</v>
      </c>
      <c r="F69" s="17"/>
      <c r="G69" s="17"/>
      <c r="H69" s="17"/>
      <c r="I69" s="17"/>
      <c r="J69" s="5">
        <v>19</v>
      </c>
      <c r="K69" s="17"/>
      <c r="N69" s="17"/>
      <c r="O69" s="17"/>
      <c r="P69" s="17"/>
      <c r="Q69" s="17"/>
      <c r="R69" s="17"/>
      <c r="S69" s="17"/>
      <c r="T69" s="17"/>
      <c r="U69" s="17"/>
      <c r="V69" s="17"/>
      <c r="W69" s="17"/>
      <c r="X69" s="17"/>
      <c r="Y69" s="17"/>
      <c r="Z69" s="17"/>
      <c r="AA69" s="17"/>
      <c r="AB69" s="17"/>
      <c r="AC69" s="17"/>
      <c r="AD69" s="17"/>
      <c r="AE69" s="17"/>
      <c r="AF69" s="17"/>
      <c r="AG69" s="17"/>
      <c r="AH69" s="1"/>
      <c r="AI69" s="7" t="s">
        <v>486</v>
      </c>
      <c r="AJ69" s="21" t="s">
        <v>491</v>
      </c>
      <c r="AK69" s="1">
        <v>29167</v>
      </c>
      <c r="AL69" s="12" t="s">
        <v>608</v>
      </c>
      <c r="AM69" s="8">
        <v>30</v>
      </c>
      <c r="AN69" s="8" t="s">
        <v>410</v>
      </c>
      <c r="AO69" s="1" t="s">
        <v>416</v>
      </c>
      <c r="AQ69" s="9">
        <v>2</v>
      </c>
      <c r="BH69" s="128" t="s">
        <v>1207</v>
      </c>
      <c r="BI69" s="128" t="s">
        <v>1207</v>
      </c>
      <c r="BJ69" s="129" t="s">
        <v>1207</v>
      </c>
    </row>
    <row r="70" spans="1:62" ht="38.25" customHeight="1" x14ac:dyDescent="0.2">
      <c r="A70" s="9" t="s">
        <v>607</v>
      </c>
      <c r="C70" s="9">
        <v>1</v>
      </c>
      <c r="D70" s="22" t="s">
        <v>202</v>
      </c>
      <c r="E70" s="4" t="s">
        <v>503</v>
      </c>
      <c r="F70" s="4" t="s">
        <v>371</v>
      </c>
      <c r="G70" s="4" t="s">
        <v>608</v>
      </c>
      <c r="H70" s="4" t="s">
        <v>607</v>
      </c>
      <c r="I70" s="4" t="s">
        <v>703</v>
      </c>
      <c r="J70" s="5">
        <v>99</v>
      </c>
      <c r="K70" s="4" t="s">
        <v>622</v>
      </c>
      <c r="L70" s="9" t="s">
        <v>1298</v>
      </c>
      <c r="N70" s="4">
        <v>0</v>
      </c>
      <c r="O70" s="4">
        <v>1</v>
      </c>
      <c r="P70" s="4">
        <v>1</v>
      </c>
      <c r="Q70" s="4">
        <v>0</v>
      </c>
      <c r="R70" s="4" t="s">
        <v>801</v>
      </c>
      <c r="S70" s="4" t="s">
        <v>801</v>
      </c>
      <c r="T70" s="4">
        <v>0</v>
      </c>
      <c r="U70" s="4">
        <v>0</v>
      </c>
      <c r="V70" s="4">
        <v>0</v>
      </c>
      <c r="W70" s="4">
        <v>1</v>
      </c>
      <c r="X70" s="4">
        <v>0</v>
      </c>
      <c r="Y70" s="4">
        <v>0</v>
      </c>
      <c r="Z70" s="4"/>
      <c r="AA70" s="4">
        <v>1</v>
      </c>
      <c r="AB70" s="4">
        <v>0</v>
      </c>
      <c r="AC70" s="4">
        <v>0</v>
      </c>
      <c r="AD70" s="4">
        <v>1</v>
      </c>
      <c r="AE70" s="4">
        <v>3</v>
      </c>
      <c r="AF70" s="4">
        <v>2</v>
      </c>
      <c r="AG70" s="4">
        <v>1</v>
      </c>
      <c r="AH70" s="1" t="s">
        <v>702</v>
      </c>
      <c r="AI70" s="7" t="s">
        <v>23</v>
      </c>
      <c r="AJ70" s="21" t="s">
        <v>491</v>
      </c>
      <c r="AK70" s="1">
        <v>32321</v>
      </c>
      <c r="AL70" s="12" t="s">
        <v>608</v>
      </c>
      <c r="AM70" s="8">
        <v>99</v>
      </c>
      <c r="AN70" s="8" t="s">
        <v>410</v>
      </c>
      <c r="AO70" s="1" t="s">
        <v>454</v>
      </c>
      <c r="AQ70" s="9">
        <v>7</v>
      </c>
      <c r="AR70" s="9" t="s">
        <v>624</v>
      </c>
      <c r="AS70" s="9" t="s">
        <v>1289</v>
      </c>
      <c r="BH70" s="128" t="s">
        <v>1207</v>
      </c>
      <c r="BI70" s="128" t="s">
        <v>1207</v>
      </c>
      <c r="BJ70" s="129" t="s">
        <v>1207</v>
      </c>
    </row>
    <row r="71" spans="1:62" ht="38.25" customHeight="1" x14ac:dyDescent="0.2">
      <c r="C71" s="9">
        <v>1</v>
      </c>
      <c r="D71" s="22" t="s">
        <v>119</v>
      </c>
      <c r="E71" s="4" t="s">
        <v>8</v>
      </c>
      <c r="F71" s="4" t="s">
        <v>295</v>
      </c>
      <c r="G71" s="4"/>
      <c r="H71" s="4"/>
      <c r="I71" s="4"/>
      <c r="J71" s="5">
        <v>55</v>
      </c>
      <c r="K71" s="4"/>
      <c r="N71" s="4"/>
      <c r="O71" s="4"/>
      <c r="P71" s="4"/>
      <c r="Q71" s="4"/>
      <c r="R71" s="4"/>
      <c r="S71" s="4"/>
      <c r="T71" s="4"/>
      <c r="U71" s="4"/>
      <c r="V71" s="4"/>
      <c r="W71" s="4"/>
      <c r="X71" s="4"/>
      <c r="Y71" s="4"/>
      <c r="Z71" s="4"/>
      <c r="AA71" s="4"/>
      <c r="AB71" s="4"/>
      <c r="AC71" s="4"/>
      <c r="AD71" s="4"/>
      <c r="AE71" s="4"/>
      <c r="AF71" s="4"/>
      <c r="AG71" s="4"/>
      <c r="AH71" s="1"/>
      <c r="AI71" s="7" t="s">
        <v>486</v>
      </c>
      <c r="AJ71" s="21" t="s">
        <v>491</v>
      </c>
      <c r="AK71" s="186">
        <v>45299</v>
      </c>
      <c r="AL71" s="12" t="s">
        <v>608</v>
      </c>
      <c r="AM71" s="8">
        <v>124</v>
      </c>
      <c r="AN71" s="8" t="s">
        <v>410</v>
      </c>
      <c r="AO71" s="1" t="s">
        <v>414</v>
      </c>
      <c r="AQ71" s="9">
        <v>1</v>
      </c>
      <c r="AX71" s="9">
        <v>0</v>
      </c>
      <c r="AY71" s="9" t="s">
        <v>1109</v>
      </c>
      <c r="AZ71" s="30">
        <v>42353</v>
      </c>
      <c r="BH71" s="128" t="s">
        <v>1207</v>
      </c>
      <c r="BI71" s="128" t="s">
        <v>1207</v>
      </c>
      <c r="BJ71" s="129" t="s">
        <v>1207</v>
      </c>
    </row>
    <row r="72" spans="1:62" ht="38.25" customHeight="1" x14ac:dyDescent="0.2">
      <c r="A72" s="9" t="s">
        <v>607</v>
      </c>
      <c r="B72" s="9" t="s">
        <v>607</v>
      </c>
      <c r="C72" s="9">
        <v>1</v>
      </c>
      <c r="D72" s="22" t="s">
        <v>30</v>
      </c>
      <c r="E72" s="4" t="s">
        <v>501</v>
      </c>
      <c r="F72" s="4" t="s">
        <v>219</v>
      </c>
      <c r="G72" s="4" t="s">
        <v>607</v>
      </c>
      <c r="H72" s="4" t="s">
        <v>607</v>
      </c>
      <c r="I72" s="4" t="s">
        <v>607</v>
      </c>
      <c r="J72" s="5">
        <v>3416</v>
      </c>
      <c r="K72" s="4" t="s">
        <v>642</v>
      </c>
      <c r="L72" s="9" t="s">
        <v>1295</v>
      </c>
      <c r="M72" s="9" t="s">
        <v>1383</v>
      </c>
      <c r="N72" s="4">
        <v>0</v>
      </c>
      <c r="O72" s="4">
        <v>0</v>
      </c>
      <c r="P72" s="4">
        <v>0</v>
      </c>
      <c r="Q72" s="4">
        <v>0</v>
      </c>
      <c r="R72" s="4">
        <v>0</v>
      </c>
      <c r="S72" s="4">
        <v>0</v>
      </c>
      <c r="T72" s="4">
        <v>0</v>
      </c>
      <c r="U72" s="4">
        <v>0</v>
      </c>
      <c r="V72" s="4">
        <v>0</v>
      </c>
      <c r="W72" s="4">
        <v>1</v>
      </c>
      <c r="X72" s="4">
        <v>1</v>
      </c>
      <c r="Y72" s="4">
        <v>1</v>
      </c>
      <c r="Z72" s="4">
        <v>0</v>
      </c>
      <c r="AA72" s="4">
        <v>0</v>
      </c>
      <c r="AB72" s="4">
        <v>0</v>
      </c>
      <c r="AC72" s="4">
        <v>0</v>
      </c>
      <c r="AD72" s="4">
        <v>1</v>
      </c>
      <c r="AE72" s="4">
        <v>1</v>
      </c>
      <c r="AF72" s="4">
        <v>2</v>
      </c>
      <c r="AG72" s="4"/>
      <c r="AH72" s="6" t="s">
        <v>698</v>
      </c>
      <c r="AI72" s="7" t="s">
        <v>484</v>
      </c>
      <c r="AJ72" s="21" t="s">
        <v>491</v>
      </c>
      <c r="AK72" s="6">
        <v>26544</v>
      </c>
      <c r="AL72" s="12" t="s">
        <v>608</v>
      </c>
      <c r="AM72" s="10">
        <v>15600</v>
      </c>
      <c r="AN72" s="8" t="s">
        <v>410</v>
      </c>
      <c r="AO72" s="1" t="s">
        <v>415</v>
      </c>
      <c r="AP72" s="1"/>
      <c r="AQ72" s="1">
        <v>1</v>
      </c>
      <c r="AR72" s="1" t="s">
        <v>614</v>
      </c>
      <c r="AS72" s="9" t="s">
        <v>1290</v>
      </c>
      <c r="AT72" s="1" t="s">
        <v>920</v>
      </c>
      <c r="AU72" s="1" t="s">
        <v>1308</v>
      </c>
      <c r="AV72" s="9" t="s">
        <v>1316</v>
      </c>
      <c r="AW72" s="1"/>
      <c r="AX72" s="1"/>
      <c r="AY72" s="1"/>
      <c r="AZ72" s="1"/>
      <c r="BA72" s="1" t="s">
        <v>1038</v>
      </c>
      <c r="BB72" s="1" t="s">
        <v>1080</v>
      </c>
      <c r="BC72" s="1" t="s">
        <v>1081</v>
      </c>
      <c r="BD72" s="9" t="s">
        <v>16</v>
      </c>
      <c r="BE72" s="1" t="s">
        <v>921</v>
      </c>
      <c r="BF72" s="9" t="s">
        <v>1312</v>
      </c>
      <c r="BG72" s="1"/>
      <c r="BH72" s="128" t="s">
        <v>1207</v>
      </c>
      <c r="BI72" s="128" t="s">
        <v>1207</v>
      </c>
      <c r="BJ72" s="129" t="s">
        <v>1207</v>
      </c>
    </row>
    <row r="73" spans="1:62" ht="38.25" customHeight="1" x14ac:dyDescent="0.2">
      <c r="C73" s="9">
        <v>1</v>
      </c>
      <c r="D73" s="23" t="s">
        <v>493</v>
      </c>
      <c r="E73" s="9" t="s">
        <v>494</v>
      </c>
      <c r="F73" s="9" t="s">
        <v>484</v>
      </c>
      <c r="AI73" s="9" t="s">
        <v>484</v>
      </c>
      <c r="AK73" s="9">
        <v>27200</v>
      </c>
      <c r="AL73" s="44" t="s">
        <v>608</v>
      </c>
      <c r="BH73" s="128" t="s">
        <v>1207</v>
      </c>
      <c r="BI73" s="128" t="s">
        <v>1207</v>
      </c>
      <c r="BJ73" s="129" t="s">
        <v>1207</v>
      </c>
    </row>
    <row r="74" spans="1:62" ht="38.25" customHeight="1" x14ac:dyDescent="0.2">
      <c r="B74" s="9" t="s">
        <v>607</v>
      </c>
      <c r="C74" s="9">
        <v>1</v>
      </c>
      <c r="D74" s="22" t="s">
        <v>31</v>
      </c>
      <c r="E74" s="4" t="s">
        <v>502</v>
      </c>
      <c r="F74" s="4" t="s">
        <v>221</v>
      </c>
      <c r="G74" s="4" t="s">
        <v>607</v>
      </c>
      <c r="H74" s="4" t="s">
        <v>607</v>
      </c>
      <c r="I74" s="4"/>
      <c r="J74" s="5">
        <v>2000</v>
      </c>
      <c r="K74" s="4" t="s">
        <v>622</v>
      </c>
      <c r="L74" s="9" t="s">
        <v>1295</v>
      </c>
      <c r="M74" s="9" t="s">
        <v>1383</v>
      </c>
      <c r="N74" s="4"/>
      <c r="O74" s="4"/>
      <c r="P74" s="4"/>
      <c r="Q74" s="4"/>
      <c r="R74" s="4"/>
      <c r="S74" s="4">
        <v>1</v>
      </c>
      <c r="T74" s="4"/>
      <c r="U74" s="4"/>
      <c r="V74" s="4"/>
      <c r="W74" s="4"/>
      <c r="X74" s="4"/>
      <c r="Y74" s="4"/>
      <c r="Z74" s="4"/>
      <c r="AA74" s="4"/>
      <c r="AB74" s="4"/>
      <c r="AC74" s="4"/>
      <c r="AD74" s="4">
        <v>1</v>
      </c>
      <c r="AE74" s="4"/>
      <c r="AF74" s="4"/>
      <c r="AG74" s="4"/>
      <c r="AH74" s="6" t="s">
        <v>1216</v>
      </c>
      <c r="AI74" s="7" t="s">
        <v>484</v>
      </c>
      <c r="AJ74" s="21"/>
      <c r="AK74" s="6">
        <v>26544</v>
      </c>
      <c r="AL74" s="12" t="s">
        <v>608</v>
      </c>
      <c r="AM74" s="8">
        <v>6000</v>
      </c>
      <c r="AN74" s="8"/>
      <c r="AO74" s="1"/>
      <c r="AP74" s="1"/>
      <c r="AQ74" s="1"/>
      <c r="AR74" s="1" t="s">
        <v>1217</v>
      </c>
      <c r="AS74" s="9" t="s">
        <v>1289</v>
      </c>
      <c r="AT74" s="1"/>
      <c r="AU74" s="1"/>
      <c r="AW74" s="1"/>
      <c r="AX74" s="1"/>
      <c r="AY74" s="1"/>
      <c r="AZ74" s="1"/>
      <c r="BA74" s="1"/>
      <c r="BB74" s="1"/>
      <c r="BC74" s="1"/>
      <c r="BE74" s="1"/>
      <c r="BG74" s="1"/>
      <c r="BH74" s="128" t="s">
        <v>1207</v>
      </c>
      <c r="BI74" s="128" t="s">
        <v>1207</v>
      </c>
      <c r="BJ74" s="129" t="s">
        <v>1207</v>
      </c>
    </row>
    <row r="75" spans="1:62" ht="38.25" customHeight="1" x14ac:dyDescent="0.2">
      <c r="C75" s="9">
        <v>1</v>
      </c>
      <c r="D75" s="22" t="s">
        <v>158</v>
      </c>
      <c r="E75" s="4" t="s">
        <v>8</v>
      </c>
      <c r="F75" s="4" t="s">
        <v>336</v>
      </c>
      <c r="G75" s="4"/>
      <c r="H75" s="4"/>
      <c r="I75" s="4"/>
      <c r="J75" s="5">
        <v>17</v>
      </c>
      <c r="K75" s="4"/>
      <c r="N75" s="4"/>
      <c r="O75" s="4"/>
      <c r="P75" s="4"/>
      <c r="Q75" s="4"/>
      <c r="R75" s="4"/>
      <c r="S75" s="4"/>
      <c r="T75" s="4"/>
      <c r="U75" s="4"/>
      <c r="V75" s="4"/>
      <c r="W75" s="4"/>
      <c r="X75" s="4"/>
      <c r="Y75" s="4"/>
      <c r="Z75" s="4"/>
      <c r="AA75" s="4"/>
      <c r="AB75" s="4"/>
      <c r="AC75" s="4"/>
      <c r="AD75" s="4"/>
      <c r="AE75" s="4"/>
      <c r="AF75" s="4"/>
      <c r="AG75" s="4"/>
      <c r="AH75" s="1"/>
      <c r="AI75" s="4" t="s">
        <v>22</v>
      </c>
      <c r="AJ75" s="21" t="s">
        <v>491</v>
      </c>
      <c r="AK75" s="1">
        <v>46037</v>
      </c>
      <c r="AL75" s="12" t="s">
        <v>608</v>
      </c>
      <c r="AM75" s="8">
        <v>50</v>
      </c>
      <c r="AN75" s="8" t="s">
        <v>410</v>
      </c>
      <c r="AO75" s="1" t="s">
        <v>416</v>
      </c>
      <c r="AQ75" s="9">
        <v>2</v>
      </c>
      <c r="BH75" s="128" t="s">
        <v>1207</v>
      </c>
      <c r="BI75" s="128" t="s">
        <v>1207</v>
      </c>
      <c r="BJ75" s="129" t="s">
        <v>1207</v>
      </c>
    </row>
    <row r="76" spans="1:62" ht="38.25" customHeight="1" x14ac:dyDescent="0.2">
      <c r="C76" s="9">
        <v>1</v>
      </c>
      <c r="D76" s="22" t="s">
        <v>120</v>
      </c>
      <c r="E76" s="4" t="s">
        <v>8</v>
      </c>
      <c r="F76" s="4" t="s">
        <v>296</v>
      </c>
      <c r="G76" s="4"/>
      <c r="H76" s="4"/>
      <c r="I76" s="4"/>
      <c r="J76" s="5">
        <v>85</v>
      </c>
      <c r="K76" s="4"/>
      <c r="N76" s="4"/>
      <c r="O76" s="4"/>
      <c r="P76" s="4"/>
      <c r="Q76" s="4"/>
      <c r="R76" s="4"/>
      <c r="S76" s="4"/>
      <c r="T76" s="4"/>
      <c r="U76" s="4"/>
      <c r="V76" s="4"/>
      <c r="W76" s="4"/>
      <c r="X76" s="4"/>
      <c r="Y76" s="4"/>
      <c r="Z76" s="4"/>
      <c r="AA76" s="4"/>
      <c r="AB76" s="4"/>
      <c r="AC76" s="4"/>
      <c r="AD76" s="4"/>
      <c r="AE76" s="4"/>
      <c r="AF76" s="4"/>
      <c r="AG76" s="4"/>
      <c r="AH76" s="1"/>
      <c r="AI76" s="7" t="s">
        <v>486</v>
      </c>
      <c r="AJ76" s="21" t="s">
        <v>491</v>
      </c>
      <c r="AK76" s="1">
        <v>31027</v>
      </c>
      <c r="AL76" s="12" t="s">
        <v>608</v>
      </c>
      <c r="AM76" s="8">
        <f>82+280+198</f>
        <v>560</v>
      </c>
      <c r="AN76" s="8" t="s">
        <v>410</v>
      </c>
      <c r="AO76" s="1" t="s">
        <v>414</v>
      </c>
      <c r="AQ76" s="9">
        <v>1</v>
      </c>
      <c r="BH76" s="128" t="s">
        <v>1207</v>
      </c>
      <c r="BI76" s="128" t="s">
        <v>1207</v>
      </c>
      <c r="BJ76" s="129" t="s">
        <v>1207</v>
      </c>
    </row>
    <row r="77" spans="1:62" ht="38.25" customHeight="1" x14ac:dyDescent="0.2">
      <c r="A77" s="9" t="s">
        <v>607</v>
      </c>
      <c r="B77" s="9" t="s">
        <v>607</v>
      </c>
      <c r="C77" s="9">
        <v>1</v>
      </c>
      <c r="D77" s="22" t="s">
        <v>128</v>
      </c>
      <c r="E77" s="4" t="s">
        <v>501</v>
      </c>
      <c r="F77" s="4" t="s">
        <v>305</v>
      </c>
      <c r="G77" s="4" t="s">
        <v>607</v>
      </c>
      <c r="H77" s="4" t="s">
        <v>607</v>
      </c>
      <c r="I77" s="4" t="s">
        <v>607</v>
      </c>
      <c r="J77" s="5">
        <v>481</v>
      </c>
      <c r="K77" s="4" t="s">
        <v>622</v>
      </c>
      <c r="L77" s="9" t="s">
        <v>1301</v>
      </c>
      <c r="M77" s="9" t="s">
        <v>1384</v>
      </c>
      <c r="N77" s="4">
        <v>2</v>
      </c>
      <c r="O77" s="4">
        <v>2</v>
      </c>
      <c r="P77" s="4">
        <v>2</v>
      </c>
      <c r="Q77" s="4">
        <v>2</v>
      </c>
      <c r="R77" s="4">
        <v>3</v>
      </c>
      <c r="S77" s="4">
        <v>2</v>
      </c>
      <c r="T77" s="4">
        <v>2</v>
      </c>
      <c r="U77" s="4">
        <v>1</v>
      </c>
      <c r="V77" s="4" t="s">
        <v>700</v>
      </c>
      <c r="W77" s="4">
        <v>3</v>
      </c>
      <c r="X77" s="4">
        <v>2</v>
      </c>
      <c r="Y77" s="4">
        <v>2</v>
      </c>
      <c r="Z77" s="4">
        <v>3</v>
      </c>
      <c r="AA77" s="4">
        <v>3</v>
      </c>
      <c r="AB77" s="4">
        <v>2</v>
      </c>
      <c r="AC77" s="4">
        <v>2</v>
      </c>
      <c r="AD77" s="4">
        <v>3</v>
      </c>
      <c r="AE77" s="4">
        <v>3</v>
      </c>
      <c r="AF77" s="4">
        <v>3</v>
      </c>
      <c r="AG77" s="4">
        <v>2</v>
      </c>
      <c r="AH77" s="1" t="s">
        <v>665</v>
      </c>
      <c r="AI77" s="7" t="s">
        <v>488</v>
      </c>
      <c r="AJ77" s="21" t="s">
        <v>491</v>
      </c>
      <c r="AK77" s="1">
        <v>31923</v>
      </c>
      <c r="AL77" s="12" t="s">
        <v>608</v>
      </c>
      <c r="AM77" s="8">
        <v>887</v>
      </c>
      <c r="AN77" s="8" t="s">
        <v>410</v>
      </c>
      <c r="AO77" s="1" t="s">
        <v>416</v>
      </c>
      <c r="AQ77" s="9">
        <v>2</v>
      </c>
      <c r="AR77" s="9" t="s">
        <v>666</v>
      </c>
      <c r="AS77" s="9" t="s">
        <v>1290</v>
      </c>
      <c r="AW77" s="9" t="s">
        <v>667</v>
      </c>
      <c r="AY77" s="9" t="s">
        <v>1111</v>
      </c>
      <c r="AZ77" s="9" t="s">
        <v>1110</v>
      </c>
      <c r="BD77" s="9" t="s">
        <v>16</v>
      </c>
      <c r="BH77" s="128" t="s">
        <v>1207</v>
      </c>
      <c r="BI77" s="128" t="s">
        <v>1207</v>
      </c>
      <c r="BJ77" s="129" t="s">
        <v>1207</v>
      </c>
    </row>
    <row r="78" spans="1:62" ht="38.25" customHeight="1" x14ac:dyDescent="0.2">
      <c r="C78" s="9">
        <v>1</v>
      </c>
      <c r="D78" s="22" t="s">
        <v>1000</v>
      </c>
      <c r="E78" s="4" t="s">
        <v>503</v>
      </c>
      <c r="F78" s="4" t="s">
        <v>1001</v>
      </c>
      <c r="G78" s="4" t="s">
        <v>608</v>
      </c>
      <c r="H78" s="4"/>
      <c r="I78" s="4"/>
      <c r="J78" s="5">
        <v>24</v>
      </c>
      <c r="K78" s="4"/>
      <c r="N78" s="4"/>
      <c r="O78" s="4"/>
      <c r="P78" s="4"/>
      <c r="Q78" s="4"/>
      <c r="R78" s="4"/>
      <c r="S78" s="4"/>
      <c r="T78" s="4"/>
      <c r="U78" s="4"/>
      <c r="V78" s="4"/>
      <c r="W78" s="4"/>
      <c r="X78" s="4"/>
      <c r="Y78" s="4"/>
      <c r="Z78" s="4"/>
      <c r="AA78" s="4"/>
      <c r="AB78" s="4"/>
      <c r="AC78" s="4"/>
      <c r="AD78" s="4"/>
      <c r="AE78" s="4"/>
      <c r="AF78" s="4"/>
      <c r="AG78" s="4"/>
      <c r="AH78" s="1" t="s">
        <v>1002</v>
      </c>
      <c r="AI78" s="7" t="s">
        <v>486</v>
      </c>
      <c r="AJ78" s="21" t="s">
        <v>491</v>
      </c>
      <c r="AK78" s="1">
        <v>23315</v>
      </c>
      <c r="AL78" s="12" t="s">
        <v>608</v>
      </c>
      <c r="AM78" s="8">
        <v>21</v>
      </c>
      <c r="AN78" s="8" t="s">
        <v>410</v>
      </c>
      <c r="AO78" s="1" t="s">
        <v>1429</v>
      </c>
      <c r="AQ78" s="9">
        <v>0</v>
      </c>
      <c r="AR78" s="9" t="s">
        <v>1003</v>
      </c>
      <c r="AS78" s="9" t="s">
        <v>1290</v>
      </c>
      <c r="AU78" s="9" t="s">
        <v>1163</v>
      </c>
      <c r="AV78" s="9" t="s">
        <v>1316</v>
      </c>
      <c r="BH78" s="128" t="s">
        <v>1207</v>
      </c>
      <c r="BI78" s="128" t="s">
        <v>1207</v>
      </c>
      <c r="BJ78" s="129" t="s">
        <v>1207</v>
      </c>
    </row>
    <row r="79" spans="1:62" ht="38.25" customHeight="1" x14ac:dyDescent="0.2">
      <c r="C79" s="9">
        <v>1</v>
      </c>
      <c r="D79" s="22" t="s">
        <v>543</v>
      </c>
      <c r="E79" s="4" t="s">
        <v>503</v>
      </c>
      <c r="F79" s="4"/>
      <c r="G79" s="4"/>
      <c r="H79" s="4"/>
      <c r="I79" s="4"/>
      <c r="J79" s="5"/>
      <c r="K79" s="4"/>
      <c r="N79" s="4"/>
      <c r="O79" s="4"/>
      <c r="P79" s="4"/>
      <c r="Q79" s="4"/>
      <c r="R79" s="4"/>
      <c r="S79" s="4"/>
      <c r="T79" s="4"/>
      <c r="U79" s="4"/>
      <c r="V79" s="4"/>
      <c r="W79" s="4"/>
      <c r="X79" s="4"/>
      <c r="Y79" s="4"/>
      <c r="Z79" s="4"/>
      <c r="AA79" s="4"/>
      <c r="AB79" s="4"/>
      <c r="AC79" s="4"/>
      <c r="AD79" s="4"/>
      <c r="AE79" s="4"/>
      <c r="AF79" s="4"/>
      <c r="AG79" s="4"/>
      <c r="AH79" s="1"/>
      <c r="AI79" s="4" t="s">
        <v>22</v>
      </c>
      <c r="AJ79" s="21"/>
      <c r="AK79" s="1">
        <v>99141</v>
      </c>
      <c r="AL79" s="12" t="s">
        <v>608</v>
      </c>
      <c r="AM79" s="8"/>
      <c r="AN79" s="8"/>
      <c r="AO79" s="1"/>
      <c r="BH79" s="128" t="s">
        <v>1207</v>
      </c>
      <c r="BI79" s="128" t="s">
        <v>1207</v>
      </c>
      <c r="BJ79" s="129" t="s">
        <v>1207</v>
      </c>
    </row>
    <row r="80" spans="1:62" ht="38.25" customHeight="1" x14ac:dyDescent="0.2">
      <c r="C80" s="9">
        <v>1</v>
      </c>
      <c r="D80" s="22" t="s">
        <v>544</v>
      </c>
      <c r="E80" s="4" t="s">
        <v>503</v>
      </c>
      <c r="F80" s="4" t="s">
        <v>1488</v>
      </c>
      <c r="G80" s="4"/>
      <c r="H80" s="4"/>
      <c r="I80" s="4"/>
      <c r="J80" s="5">
        <v>16</v>
      </c>
      <c r="K80" s="4"/>
      <c r="N80" s="4"/>
      <c r="O80" s="4"/>
      <c r="P80" s="4"/>
      <c r="Q80" s="4"/>
      <c r="R80" s="4"/>
      <c r="S80" s="4"/>
      <c r="T80" s="4"/>
      <c r="U80" s="4"/>
      <c r="V80" s="4"/>
      <c r="W80" s="4"/>
      <c r="X80" s="4"/>
      <c r="Y80" s="4"/>
      <c r="Z80" s="4"/>
      <c r="AA80" s="4"/>
      <c r="AB80" s="4"/>
      <c r="AC80" s="4"/>
      <c r="AD80" s="4"/>
      <c r="AE80" s="4"/>
      <c r="AF80" s="4"/>
      <c r="AG80" s="4"/>
      <c r="AH80" s="1" t="s">
        <v>652</v>
      </c>
      <c r="AI80" s="4" t="s">
        <v>22</v>
      </c>
      <c r="AJ80" s="21" t="s">
        <v>491</v>
      </c>
      <c r="AK80" s="1">
        <v>49886</v>
      </c>
      <c r="AL80" s="12" t="s">
        <v>608</v>
      </c>
      <c r="AM80" s="8">
        <v>15</v>
      </c>
      <c r="AN80" s="8" t="s">
        <v>410</v>
      </c>
      <c r="AO80" s="1" t="s">
        <v>633</v>
      </c>
      <c r="AQ80" s="9">
        <v>1</v>
      </c>
      <c r="BH80" s="128" t="s">
        <v>1207</v>
      </c>
      <c r="BI80" s="128" t="s">
        <v>1207</v>
      </c>
      <c r="BJ80" s="129" t="s">
        <v>1207</v>
      </c>
    </row>
    <row r="81" spans="1:62" ht="38.25" customHeight="1" x14ac:dyDescent="0.2">
      <c r="C81" s="9">
        <v>1</v>
      </c>
      <c r="D81" s="22" t="s">
        <v>159</v>
      </c>
      <c r="E81" s="4" t="s">
        <v>494</v>
      </c>
      <c r="F81" s="4" t="s">
        <v>337</v>
      </c>
      <c r="G81" s="4"/>
      <c r="H81" s="4"/>
      <c r="I81" s="4"/>
      <c r="J81" s="5">
        <v>58</v>
      </c>
      <c r="K81" s="4"/>
      <c r="N81" s="4"/>
      <c r="O81" s="4"/>
      <c r="P81" s="4"/>
      <c r="Q81" s="4"/>
      <c r="R81" s="4"/>
      <c r="S81" s="4"/>
      <c r="T81" s="4"/>
      <c r="U81" s="4"/>
      <c r="V81" s="4"/>
      <c r="W81" s="4"/>
      <c r="X81" s="4"/>
      <c r="Y81" s="4"/>
      <c r="Z81" s="4"/>
      <c r="AA81" s="4"/>
      <c r="AB81" s="4"/>
      <c r="AC81" s="4"/>
      <c r="AD81" s="4"/>
      <c r="AE81" s="4"/>
      <c r="AF81" s="4"/>
      <c r="AG81" s="4"/>
      <c r="AH81" s="1"/>
      <c r="AI81" s="4" t="s">
        <v>22</v>
      </c>
      <c r="AJ81" s="21" t="s">
        <v>491</v>
      </c>
      <c r="AK81" s="1">
        <v>46037</v>
      </c>
      <c r="AL81" s="12" t="s">
        <v>608</v>
      </c>
      <c r="AM81" s="8">
        <v>130</v>
      </c>
      <c r="AN81" s="8" t="s">
        <v>410</v>
      </c>
      <c r="AO81" s="1" t="s">
        <v>416</v>
      </c>
      <c r="AQ81" s="9">
        <v>2</v>
      </c>
      <c r="AX81" s="9" t="s">
        <v>1032</v>
      </c>
      <c r="AY81" s="9" t="s">
        <v>1041</v>
      </c>
      <c r="AZ81" s="9" t="s">
        <v>1042</v>
      </c>
      <c r="BH81" s="128" t="s">
        <v>1207</v>
      </c>
      <c r="BI81" s="128" t="s">
        <v>1207</v>
      </c>
      <c r="BJ81" s="129" t="s">
        <v>1207</v>
      </c>
    </row>
    <row r="82" spans="1:62" ht="38.25" customHeight="1" x14ac:dyDescent="0.2">
      <c r="C82" s="9">
        <v>1</v>
      </c>
      <c r="D82" s="22" t="s">
        <v>160</v>
      </c>
      <c r="E82" s="4" t="s">
        <v>494</v>
      </c>
      <c r="F82" s="4" t="s">
        <v>338</v>
      </c>
      <c r="G82" s="4"/>
      <c r="H82" s="4"/>
      <c r="I82" s="4"/>
      <c r="J82" s="5">
        <v>122</v>
      </c>
      <c r="K82" s="4"/>
      <c r="N82" s="4"/>
      <c r="O82" s="4"/>
      <c r="P82" s="4"/>
      <c r="Q82" s="4"/>
      <c r="R82" s="4"/>
      <c r="S82" s="4"/>
      <c r="T82" s="4"/>
      <c r="U82" s="4"/>
      <c r="V82" s="4"/>
      <c r="W82" s="4"/>
      <c r="X82" s="4"/>
      <c r="Y82" s="4"/>
      <c r="Z82" s="4"/>
      <c r="AA82" s="4"/>
      <c r="AB82" s="4"/>
      <c r="AC82" s="4"/>
      <c r="AD82" s="4"/>
      <c r="AE82" s="4"/>
      <c r="AF82" s="4"/>
      <c r="AG82" s="4"/>
      <c r="AH82" s="1"/>
      <c r="AI82" s="4" t="s">
        <v>22</v>
      </c>
      <c r="AJ82" s="21" t="s">
        <v>491</v>
      </c>
      <c r="AK82" s="1">
        <v>29250</v>
      </c>
      <c r="AL82" s="12" t="s">
        <v>608</v>
      </c>
      <c r="AM82" s="8">
        <v>200</v>
      </c>
      <c r="AN82" s="8" t="s">
        <v>410</v>
      </c>
      <c r="AO82" s="1" t="s">
        <v>416</v>
      </c>
      <c r="AQ82" s="9">
        <v>2</v>
      </c>
      <c r="AX82" s="9" t="s">
        <v>1038</v>
      </c>
      <c r="AY82" s="9" t="s">
        <v>1082</v>
      </c>
      <c r="AZ82" s="9" t="s">
        <v>1083</v>
      </c>
      <c r="BH82" s="128" t="s">
        <v>1207</v>
      </c>
      <c r="BI82" s="128" t="s">
        <v>1207</v>
      </c>
      <c r="BJ82" s="129" t="s">
        <v>1207</v>
      </c>
    </row>
    <row r="83" spans="1:62" ht="38.25" customHeight="1" x14ac:dyDescent="0.2">
      <c r="C83" s="9">
        <v>1</v>
      </c>
      <c r="D83" s="22" t="s">
        <v>88</v>
      </c>
      <c r="E83" s="4" t="s">
        <v>511</v>
      </c>
      <c r="F83" s="4" t="s">
        <v>960</v>
      </c>
      <c r="G83" s="4" t="s">
        <v>607</v>
      </c>
      <c r="H83" s="4"/>
      <c r="I83" s="4"/>
      <c r="J83" s="5">
        <v>101</v>
      </c>
      <c r="K83" s="4" t="s">
        <v>931</v>
      </c>
      <c r="N83" s="4"/>
      <c r="O83" s="4"/>
      <c r="P83" s="4"/>
      <c r="Q83" s="4"/>
      <c r="R83" s="4"/>
      <c r="S83" s="4"/>
      <c r="T83" s="4"/>
      <c r="U83" s="4"/>
      <c r="V83" s="4"/>
      <c r="W83" s="4"/>
      <c r="X83" s="4"/>
      <c r="Y83" s="4"/>
      <c r="Z83" s="4"/>
      <c r="AA83" s="4"/>
      <c r="AB83" s="4"/>
      <c r="AC83" s="4"/>
      <c r="AD83" s="4"/>
      <c r="AE83" s="4"/>
      <c r="AF83" s="4"/>
      <c r="AG83" s="4"/>
      <c r="AH83" s="1" t="s">
        <v>961</v>
      </c>
      <c r="AI83" s="7" t="s">
        <v>486</v>
      </c>
      <c r="AJ83" s="21" t="s">
        <v>491</v>
      </c>
      <c r="AK83" s="1">
        <v>39667</v>
      </c>
      <c r="AL83" s="12" t="s">
        <v>608</v>
      </c>
      <c r="AM83" s="8">
        <v>380</v>
      </c>
      <c r="AN83" s="8" t="s">
        <v>412</v>
      </c>
      <c r="AO83" s="1" t="s">
        <v>416</v>
      </c>
      <c r="AQ83" s="9">
        <v>2</v>
      </c>
      <c r="AU83" s="9" t="s">
        <v>1309</v>
      </c>
      <c r="AV83" s="9" t="s">
        <v>1316</v>
      </c>
      <c r="BE83" s="9" t="s">
        <v>1179</v>
      </c>
      <c r="BF83" s="9" t="s">
        <v>1316</v>
      </c>
      <c r="BH83" s="128" t="s">
        <v>1207</v>
      </c>
      <c r="BI83" s="128" t="s">
        <v>1207</v>
      </c>
      <c r="BJ83" s="129" t="s">
        <v>1207</v>
      </c>
    </row>
    <row r="84" spans="1:62" ht="38.25" customHeight="1" x14ac:dyDescent="0.2">
      <c r="C84" s="9">
        <v>1</v>
      </c>
      <c r="D84" s="23" t="s">
        <v>505</v>
      </c>
      <c r="E84" s="9" t="s">
        <v>1460</v>
      </c>
      <c r="F84" s="9" t="s">
        <v>485</v>
      </c>
      <c r="J84" s="9">
        <v>1</v>
      </c>
      <c r="AH84" s="9" t="s">
        <v>1461</v>
      </c>
      <c r="AI84" s="9" t="s">
        <v>485</v>
      </c>
      <c r="AJ84" s="23" t="s">
        <v>491</v>
      </c>
      <c r="AK84" s="9">
        <v>50417</v>
      </c>
      <c r="AL84" s="44" t="s">
        <v>608</v>
      </c>
      <c r="AM84" s="20">
        <v>200</v>
      </c>
      <c r="AN84" s="20" t="s">
        <v>412</v>
      </c>
      <c r="AO84" s="9" t="s">
        <v>416</v>
      </c>
      <c r="AQ84" s="9">
        <v>2</v>
      </c>
      <c r="AU84" s="9" t="s">
        <v>1462</v>
      </c>
      <c r="BH84" s="128" t="s">
        <v>1207</v>
      </c>
      <c r="BI84" s="128" t="s">
        <v>1207</v>
      </c>
      <c r="BJ84" s="129" t="s">
        <v>1207</v>
      </c>
    </row>
    <row r="85" spans="1:62" ht="38.25" customHeight="1" x14ac:dyDescent="0.2">
      <c r="B85" s="9" t="s">
        <v>607</v>
      </c>
      <c r="C85" s="9">
        <v>1</v>
      </c>
      <c r="D85" s="23" t="s">
        <v>545</v>
      </c>
      <c r="E85" s="9" t="s">
        <v>503</v>
      </c>
      <c r="G85" s="9" t="s">
        <v>608</v>
      </c>
      <c r="H85" s="9" t="s">
        <v>608</v>
      </c>
      <c r="J85" s="9" t="s">
        <v>1194</v>
      </c>
      <c r="K85" s="9" t="s">
        <v>622</v>
      </c>
      <c r="L85" s="9" t="s">
        <v>1297</v>
      </c>
      <c r="AA85" s="9">
        <v>1</v>
      </c>
      <c r="AD85" s="9">
        <v>1</v>
      </c>
      <c r="AG85" s="9">
        <v>1</v>
      </c>
      <c r="AI85" s="4" t="s">
        <v>22</v>
      </c>
      <c r="AJ85" s="21" t="s">
        <v>491</v>
      </c>
      <c r="AK85" s="9">
        <v>46037</v>
      </c>
      <c r="AL85" s="44" t="s">
        <v>608</v>
      </c>
      <c r="AM85" s="20" t="s">
        <v>1196</v>
      </c>
      <c r="AR85" s="9" t="s">
        <v>1218</v>
      </c>
      <c r="AS85" s="9" t="s">
        <v>1290</v>
      </c>
      <c r="BH85" s="128" t="s">
        <v>1207</v>
      </c>
      <c r="BI85" s="128" t="s">
        <v>1207</v>
      </c>
      <c r="BJ85" s="129" t="s">
        <v>1207</v>
      </c>
    </row>
    <row r="86" spans="1:62" ht="38.25" customHeight="1" x14ac:dyDescent="0.2">
      <c r="C86" s="9">
        <v>1</v>
      </c>
      <c r="D86" s="23" t="s">
        <v>1141</v>
      </c>
      <c r="E86" s="9" t="s">
        <v>8</v>
      </c>
      <c r="AI86" s="4" t="s">
        <v>485</v>
      </c>
      <c r="AJ86" s="21"/>
      <c r="AK86" s="1">
        <v>20346</v>
      </c>
      <c r="AL86" s="44" t="s">
        <v>608</v>
      </c>
      <c r="BB86" s="9" t="s">
        <v>1142</v>
      </c>
      <c r="BC86" s="73">
        <v>43258</v>
      </c>
      <c r="BH86" s="128" t="s">
        <v>1207</v>
      </c>
      <c r="BI86" s="128" t="s">
        <v>1207</v>
      </c>
      <c r="BJ86" s="129" t="s">
        <v>1207</v>
      </c>
    </row>
    <row r="87" spans="1:62" ht="38.25" customHeight="1" x14ac:dyDescent="0.2">
      <c r="A87" s="9" t="s">
        <v>607</v>
      </c>
      <c r="B87" s="9" t="s">
        <v>607</v>
      </c>
      <c r="C87" s="9">
        <v>1</v>
      </c>
      <c r="D87" s="22" t="s">
        <v>48</v>
      </c>
      <c r="E87" s="4" t="s">
        <v>501</v>
      </c>
      <c r="F87" s="4" t="s">
        <v>239</v>
      </c>
      <c r="G87" s="4" t="s">
        <v>607</v>
      </c>
      <c r="H87" s="4" t="s">
        <v>607</v>
      </c>
      <c r="I87" s="4" t="s">
        <v>607</v>
      </c>
      <c r="J87" s="5">
        <f>1224+8720</f>
        <v>9944</v>
      </c>
      <c r="K87" s="4" t="s">
        <v>670</v>
      </c>
      <c r="L87" s="9" t="s">
        <v>1299</v>
      </c>
      <c r="M87" s="9" t="s">
        <v>1383</v>
      </c>
      <c r="N87" s="4">
        <v>0</v>
      </c>
      <c r="O87" s="4">
        <v>0</v>
      </c>
      <c r="P87" s="4">
        <v>0</v>
      </c>
      <c r="Q87" s="4">
        <v>0</v>
      </c>
      <c r="R87" s="4">
        <v>2</v>
      </c>
      <c r="S87" s="4">
        <v>1</v>
      </c>
      <c r="T87" s="4">
        <v>2</v>
      </c>
      <c r="U87" s="4">
        <v>0</v>
      </c>
      <c r="V87" s="4">
        <v>0</v>
      </c>
      <c r="W87" s="4">
        <v>1</v>
      </c>
      <c r="X87" s="4">
        <v>2</v>
      </c>
      <c r="Y87" s="4">
        <v>1</v>
      </c>
      <c r="Z87" s="4">
        <v>0</v>
      </c>
      <c r="AA87" s="4">
        <v>1</v>
      </c>
      <c r="AB87" s="4">
        <v>0</v>
      </c>
      <c r="AC87" s="4">
        <v>0</v>
      </c>
      <c r="AD87" s="4">
        <v>0</v>
      </c>
      <c r="AE87" s="4">
        <v>0</v>
      </c>
      <c r="AF87" s="4">
        <v>2</v>
      </c>
      <c r="AG87" s="4"/>
      <c r="AH87" s="12" t="s">
        <v>669</v>
      </c>
      <c r="AI87" s="7" t="s">
        <v>485</v>
      </c>
      <c r="AJ87" s="21" t="s">
        <v>491</v>
      </c>
      <c r="AK87" s="1">
        <v>20346</v>
      </c>
      <c r="AL87" s="12" t="s">
        <v>608</v>
      </c>
      <c r="AM87" s="8">
        <v>32815</v>
      </c>
      <c r="AN87" s="8" t="s">
        <v>409</v>
      </c>
      <c r="AO87" s="1" t="s">
        <v>668</v>
      </c>
      <c r="AT87" s="9" t="s">
        <v>941</v>
      </c>
      <c r="AU87" s="9" t="s">
        <v>1319</v>
      </c>
      <c r="AV87" s="9" t="s">
        <v>1318</v>
      </c>
      <c r="BD87" s="9" t="s">
        <v>16</v>
      </c>
      <c r="BE87" s="9" t="s">
        <v>940</v>
      </c>
      <c r="BF87" s="9" t="s">
        <v>1318</v>
      </c>
      <c r="BG87" s="9" t="s">
        <v>939</v>
      </c>
      <c r="BH87" s="128" t="s">
        <v>1207</v>
      </c>
      <c r="BI87" s="128" t="s">
        <v>1207</v>
      </c>
      <c r="BJ87" s="129" t="s">
        <v>1207</v>
      </c>
    </row>
    <row r="88" spans="1:62" ht="38.25" customHeight="1" x14ac:dyDescent="0.2">
      <c r="C88" s="9">
        <v>1</v>
      </c>
      <c r="D88" s="22" t="s">
        <v>546</v>
      </c>
      <c r="E88" s="4" t="s">
        <v>8</v>
      </c>
      <c r="F88" s="4"/>
      <c r="G88" s="4"/>
      <c r="H88" s="4"/>
      <c r="I88" s="4"/>
      <c r="J88" s="5"/>
      <c r="K88" s="4"/>
      <c r="N88" s="4"/>
      <c r="O88" s="4"/>
      <c r="P88" s="4"/>
      <c r="Q88" s="4"/>
      <c r="R88" s="4"/>
      <c r="S88" s="4"/>
      <c r="T88" s="4"/>
      <c r="U88" s="4"/>
      <c r="V88" s="4"/>
      <c r="W88" s="4"/>
      <c r="X88" s="4"/>
      <c r="Y88" s="4"/>
      <c r="Z88" s="4"/>
      <c r="AA88" s="4"/>
      <c r="AB88" s="4"/>
      <c r="AC88" s="4"/>
      <c r="AD88" s="4"/>
      <c r="AE88" s="4"/>
      <c r="AF88" s="4"/>
      <c r="AG88" s="4"/>
      <c r="AH88" s="12"/>
      <c r="AI88" s="4" t="s">
        <v>22</v>
      </c>
      <c r="AJ88" s="21"/>
      <c r="AK88" s="1">
        <v>99141</v>
      </c>
      <c r="AL88" s="12" t="s">
        <v>608</v>
      </c>
      <c r="AM88" s="8"/>
      <c r="AN88" s="8"/>
      <c r="AO88" s="1"/>
      <c r="BH88" s="128" t="s">
        <v>1207</v>
      </c>
      <c r="BI88" s="128" t="s">
        <v>1207</v>
      </c>
      <c r="BJ88" s="129" t="s">
        <v>1207</v>
      </c>
    </row>
    <row r="89" spans="1:62" ht="38.25" customHeight="1" x14ac:dyDescent="0.2">
      <c r="C89" s="9">
        <v>1</v>
      </c>
      <c r="D89" s="22" t="s">
        <v>49</v>
      </c>
      <c r="E89" s="4" t="s">
        <v>515</v>
      </c>
      <c r="F89" s="4" t="s">
        <v>240</v>
      </c>
      <c r="G89" s="4" t="s">
        <v>607</v>
      </c>
      <c r="H89" s="4"/>
      <c r="I89" s="4"/>
      <c r="J89" s="5">
        <v>759</v>
      </c>
      <c r="K89" s="4" t="s">
        <v>931</v>
      </c>
      <c r="N89" s="4"/>
      <c r="O89" s="4"/>
      <c r="P89" s="4"/>
      <c r="Q89" s="4"/>
      <c r="R89" s="4"/>
      <c r="S89" s="4"/>
      <c r="T89" s="4"/>
      <c r="U89" s="4"/>
      <c r="V89" s="4"/>
      <c r="W89" s="4"/>
      <c r="X89" s="4"/>
      <c r="Y89" s="4"/>
      <c r="Z89" s="4"/>
      <c r="AA89" s="4"/>
      <c r="AB89" s="4"/>
      <c r="AC89" s="4"/>
      <c r="AD89" s="4"/>
      <c r="AE89" s="4"/>
      <c r="AF89" s="4"/>
      <c r="AG89" s="4"/>
      <c r="AH89" s="12"/>
      <c r="AI89" s="7" t="s">
        <v>485</v>
      </c>
      <c r="AJ89" s="21" t="s">
        <v>491</v>
      </c>
      <c r="AK89" s="1">
        <v>38750</v>
      </c>
      <c r="AL89" s="12" t="s">
        <v>608</v>
      </c>
      <c r="AM89" s="8">
        <v>1998</v>
      </c>
      <c r="AN89" s="8" t="s">
        <v>410</v>
      </c>
      <c r="AO89" s="1" t="s">
        <v>425</v>
      </c>
      <c r="AQ89" s="9">
        <v>1</v>
      </c>
      <c r="AR89" s="9" t="s">
        <v>942</v>
      </c>
      <c r="AS89" s="9" t="s">
        <v>1290</v>
      </c>
      <c r="AU89" s="9" t="s">
        <v>1320</v>
      </c>
      <c r="AV89" s="9" t="s">
        <v>1316</v>
      </c>
      <c r="BH89" s="128" t="s">
        <v>1207</v>
      </c>
      <c r="BI89" s="128">
        <v>1</v>
      </c>
      <c r="BJ89" s="129" t="s">
        <v>1207</v>
      </c>
    </row>
    <row r="90" spans="1:62" ht="38.25" customHeight="1" x14ac:dyDescent="0.2">
      <c r="A90" s="9" t="s">
        <v>607</v>
      </c>
      <c r="B90" s="9" t="s">
        <v>607</v>
      </c>
      <c r="C90" s="9">
        <v>1</v>
      </c>
      <c r="D90" s="22" t="s">
        <v>50</v>
      </c>
      <c r="E90" s="4" t="s">
        <v>492</v>
      </c>
      <c r="F90" s="4" t="s">
        <v>241</v>
      </c>
      <c r="G90" s="4" t="s">
        <v>607</v>
      </c>
      <c r="H90" s="4" t="s">
        <v>607</v>
      </c>
      <c r="I90" s="4" t="s">
        <v>607</v>
      </c>
      <c r="J90" s="5">
        <v>584</v>
      </c>
      <c r="K90" s="4" t="s">
        <v>705</v>
      </c>
      <c r="L90" s="9" t="s">
        <v>1299</v>
      </c>
      <c r="M90" s="9" t="s">
        <v>1383</v>
      </c>
      <c r="N90" s="4">
        <v>0</v>
      </c>
      <c r="O90" s="4">
        <v>0</v>
      </c>
      <c r="P90" s="4">
        <v>0</v>
      </c>
      <c r="Q90" s="4">
        <v>1</v>
      </c>
      <c r="R90" s="4">
        <v>0</v>
      </c>
      <c r="S90" s="4">
        <v>0</v>
      </c>
      <c r="T90" s="4">
        <v>0</v>
      </c>
      <c r="U90" s="4">
        <v>0</v>
      </c>
      <c r="V90" s="4">
        <v>0</v>
      </c>
      <c r="W90" s="4">
        <v>1</v>
      </c>
      <c r="X90" s="4">
        <v>0</v>
      </c>
      <c r="Y90" s="4">
        <v>0</v>
      </c>
      <c r="Z90" s="4">
        <v>1</v>
      </c>
      <c r="AA90" s="4">
        <v>0</v>
      </c>
      <c r="AB90" s="4">
        <v>0</v>
      </c>
      <c r="AC90" s="4">
        <v>0</v>
      </c>
      <c r="AD90" s="4">
        <v>1</v>
      </c>
      <c r="AE90" s="4">
        <v>1</v>
      </c>
      <c r="AF90" s="4">
        <v>1</v>
      </c>
      <c r="AG90" s="4"/>
      <c r="AH90" s="1" t="s">
        <v>704</v>
      </c>
      <c r="AI90" s="7" t="s">
        <v>485</v>
      </c>
      <c r="AJ90" s="21" t="s">
        <v>491</v>
      </c>
      <c r="AK90" s="1">
        <v>20346</v>
      </c>
      <c r="AL90" s="12" t="s">
        <v>608</v>
      </c>
      <c r="AM90" s="8">
        <v>1927</v>
      </c>
      <c r="AN90" s="8" t="s">
        <v>409</v>
      </c>
      <c r="AO90" s="1" t="s">
        <v>426</v>
      </c>
      <c r="AR90" s="9" t="s">
        <v>706</v>
      </c>
      <c r="AS90" s="9" t="s">
        <v>1291</v>
      </c>
      <c r="AT90" s="9" t="s">
        <v>875</v>
      </c>
      <c r="AU90" s="9" t="s">
        <v>1164</v>
      </c>
      <c r="AV90" s="9" t="s">
        <v>1312</v>
      </c>
      <c r="BD90" s="9" t="s">
        <v>16</v>
      </c>
      <c r="BE90" s="9" t="s">
        <v>897</v>
      </c>
      <c r="BF90" s="9" t="s">
        <v>1312</v>
      </c>
      <c r="BH90" s="128">
        <v>1</v>
      </c>
      <c r="BI90" s="128">
        <v>1</v>
      </c>
      <c r="BJ90" s="129" t="s">
        <v>1207</v>
      </c>
    </row>
    <row r="91" spans="1:62" ht="38.25" customHeight="1" x14ac:dyDescent="0.2">
      <c r="C91" s="9">
        <v>1</v>
      </c>
      <c r="D91" s="22" t="s">
        <v>547</v>
      </c>
      <c r="E91" s="9" t="s">
        <v>503</v>
      </c>
      <c r="F91" s="4"/>
      <c r="G91" s="4"/>
      <c r="H91" s="4"/>
      <c r="I91" s="4"/>
      <c r="J91" s="5"/>
      <c r="K91" s="4"/>
      <c r="N91" s="4"/>
      <c r="O91" s="4"/>
      <c r="P91" s="4"/>
      <c r="Q91" s="4"/>
      <c r="R91" s="4"/>
      <c r="S91" s="4"/>
      <c r="T91" s="4"/>
      <c r="U91" s="4"/>
      <c r="V91" s="4"/>
      <c r="W91" s="4"/>
      <c r="X91" s="4"/>
      <c r="Y91" s="4"/>
      <c r="Z91" s="4"/>
      <c r="AA91" s="4"/>
      <c r="AB91" s="4"/>
      <c r="AC91" s="4"/>
      <c r="AD91" s="4"/>
      <c r="AE91" s="4"/>
      <c r="AF91" s="4"/>
      <c r="AG91" s="4"/>
      <c r="AH91" s="1"/>
      <c r="AI91" s="4" t="s">
        <v>22</v>
      </c>
      <c r="AJ91" s="21"/>
      <c r="AK91" s="1">
        <v>99141</v>
      </c>
      <c r="AL91" s="12" t="s">
        <v>608</v>
      </c>
      <c r="AM91" s="8"/>
      <c r="AN91" s="8"/>
      <c r="AO91" s="1"/>
      <c r="BH91" s="128" t="s">
        <v>1207</v>
      </c>
      <c r="BI91" s="128" t="s">
        <v>1207</v>
      </c>
      <c r="BJ91" s="129" t="s">
        <v>1207</v>
      </c>
    </row>
    <row r="92" spans="1:62" ht="38.25" customHeight="1" x14ac:dyDescent="0.2">
      <c r="C92" s="9">
        <v>1</v>
      </c>
      <c r="D92" s="22" t="s">
        <v>200</v>
      </c>
      <c r="E92" s="4" t="s">
        <v>511</v>
      </c>
      <c r="F92" s="4"/>
      <c r="G92" s="4"/>
      <c r="H92" s="4"/>
      <c r="I92" s="4"/>
      <c r="J92" s="14"/>
      <c r="K92" s="4"/>
      <c r="N92" s="4"/>
      <c r="O92" s="4"/>
      <c r="P92" s="4"/>
      <c r="Q92" s="4"/>
      <c r="R92" s="4"/>
      <c r="S92" s="4"/>
      <c r="T92" s="4"/>
      <c r="U92" s="4"/>
      <c r="V92" s="4"/>
      <c r="W92" s="4"/>
      <c r="X92" s="4"/>
      <c r="Y92" s="4"/>
      <c r="Z92" s="4"/>
      <c r="AA92" s="4"/>
      <c r="AB92" s="4"/>
      <c r="AC92" s="4"/>
      <c r="AD92" s="4"/>
      <c r="AE92" s="4"/>
      <c r="AF92" s="4"/>
      <c r="AG92" s="4"/>
      <c r="AH92" s="1"/>
      <c r="AI92" s="7" t="s">
        <v>22</v>
      </c>
      <c r="AJ92" s="21" t="s">
        <v>491</v>
      </c>
      <c r="AK92" s="1">
        <v>38792</v>
      </c>
      <c r="AL92" s="12" t="s">
        <v>608</v>
      </c>
      <c r="AM92" s="15"/>
      <c r="AN92" s="15"/>
      <c r="AO92" s="16"/>
      <c r="AY92" s="9" t="s">
        <v>1156</v>
      </c>
      <c r="AZ92" s="9" t="s">
        <v>1157</v>
      </c>
      <c r="BH92" s="128" t="s">
        <v>1207</v>
      </c>
      <c r="BI92" s="128" t="s">
        <v>1207</v>
      </c>
      <c r="BJ92" s="129" t="s">
        <v>1207</v>
      </c>
    </row>
    <row r="93" spans="1:62" ht="38.25" customHeight="1" x14ac:dyDescent="0.2">
      <c r="B93" s="9" t="s">
        <v>607</v>
      </c>
      <c r="C93" s="9">
        <v>1</v>
      </c>
      <c r="D93" s="22" t="s">
        <v>89</v>
      </c>
      <c r="E93" s="4" t="s">
        <v>548</v>
      </c>
      <c r="F93" s="4" t="s">
        <v>274</v>
      </c>
      <c r="G93" s="4" t="s">
        <v>607</v>
      </c>
      <c r="H93" s="4" t="s">
        <v>607</v>
      </c>
      <c r="I93" s="4"/>
      <c r="J93" s="5">
        <v>2800</v>
      </c>
      <c r="K93" s="4" t="s">
        <v>1221</v>
      </c>
      <c r="L93" s="9" t="s">
        <v>1296</v>
      </c>
      <c r="N93" s="4"/>
      <c r="O93" s="4"/>
      <c r="P93" s="4"/>
      <c r="Q93" s="4"/>
      <c r="R93" s="4"/>
      <c r="S93" s="4">
        <v>1</v>
      </c>
      <c r="T93" s="4"/>
      <c r="U93" s="4"/>
      <c r="V93" s="4"/>
      <c r="W93" s="4"/>
      <c r="X93" s="4"/>
      <c r="Y93" s="4"/>
      <c r="Z93" s="4"/>
      <c r="AA93" s="4"/>
      <c r="AB93" s="4"/>
      <c r="AC93" s="4"/>
      <c r="AD93" s="4">
        <v>1</v>
      </c>
      <c r="AE93" s="4"/>
      <c r="AF93" s="4"/>
      <c r="AG93" s="4">
        <v>1</v>
      </c>
      <c r="AH93" s="1" t="s">
        <v>1219</v>
      </c>
      <c r="AI93" s="7" t="s">
        <v>486</v>
      </c>
      <c r="AJ93" s="21" t="s">
        <v>491</v>
      </c>
      <c r="AK93" s="1">
        <v>31027</v>
      </c>
      <c r="AL93" s="12" t="s">
        <v>608</v>
      </c>
      <c r="AM93" s="8">
        <v>7000</v>
      </c>
      <c r="AN93" s="8"/>
      <c r="AO93" s="1"/>
      <c r="BE93" s="9" t="s">
        <v>1348</v>
      </c>
      <c r="BF93" s="9" t="s">
        <v>1327</v>
      </c>
      <c r="BH93" s="128" t="s">
        <v>1207</v>
      </c>
      <c r="BI93" s="128" t="s">
        <v>1207</v>
      </c>
      <c r="BJ93" s="129" t="s">
        <v>1207</v>
      </c>
    </row>
    <row r="94" spans="1:62" ht="38.25" customHeight="1" x14ac:dyDescent="0.2">
      <c r="C94" s="9">
        <v>1</v>
      </c>
      <c r="D94" s="22" t="s">
        <v>1145</v>
      </c>
      <c r="E94" s="4" t="s">
        <v>501</v>
      </c>
      <c r="F94" s="4"/>
      <c r="G94" s="4"/>
      <c r="H94" s="4"/>
      <c r="I94" s="4"/>
      <c r="J94" s="5"/>
      <c r="K94" s="4"/>
      <c r="N94" s="4"/>
      <c r="O94" s="4"/>
      <c r="P94" s="4"/>
      <c r="Q94" s="4"/>
      <c r="R94" s="4"/>
      <c r="S94" s="4"/>
      <c r="T94" s="4"/>
      <c r="U94" s="4"/>
      <c r="V94" s="4"/>
      <c r="W94" s="4"/>
      <c r="X94" s="4"/>
      <c r="Y94" s="4"/>
      <c r="Z94" s="4"/>
      <c r="AA94" s="4"/>
      <c r="AB94" s="4"/>
      <c r="AC94" s="4"/>
      <c r="AD94" s="4"/>
      <c r="AE94" s="4"/>
      <c r="AF94" s="4"/>
      <c r="AG94" s="4"/>
      <c r="AH94" s="1"/>
      <c r="AI94" s="7" t="s">
        <v>486</v>
      </c>
      <c r="AJ94" s="21"/>
      <c r="AK94" s="1">
        <v>31027</v>
      </c>
      <c r="AL94" s="12" t="s">
        <v>608</v>
      </c>
      <c r="AM94" s="8"/>
      <c r="AN94" s="8"/>
      <c r="AO94" s="1"/>
      <c r="BB94" s="9" t="s">
        <v>1146</v>
      </c>
      <c r="BC94" s="9" t="s">
        <v>1147</v>
      </c>
      <c r="BH94" s="128" t="s">
        <v>1207</v>
      </c>
      <c r="BI94" s="128" t="s">
        <v>1207</v>
      </c>
      <c r="BJ94" s="129" t="s">
        <v>1207</v>
      </c>
    </row>
    <row r="95" spans="1:62" ht="38.25" customHeight="1" x14ac:dyDescent="0.2">
      <c r="A95" s="9" t="s">
        <v>607</v>
      </c>
      <c r="B95" s="9" t="s">
        <v>607</v>
      </c>
      <c r="C95" s="9">
        <v>1</v>
      </c>
      <c r="D95" s="22" t="s">
        <v>90</v>
      </c>
      <c r="E95" s="4" t="s">
        <v>501</v>
      </c>
      <c r="F95" s="4" t="s">
        <v>275</v>
      </c>
      <c r="G95" s="4" t="s">
        <v>607</v>
      </c>
      <c r="H95" s="4" t="s">
        <v>607</v>
      </c>
      <c r="I95" s="4" t="s">
        <v>607</v>
      </c>
      <c r="J95" s="5">
        <v>2822</v>
      </c>
      <c r="K95" s="4" t="s">
        <v>671</v>
      </c>
      <c r="L95" s="9" t="s">
        <v>1299</v>
      </c>
      <c r="M95" s="9" t="s">
        <v>1384</v>
      </c>
      <c r="N95" s="4">
        <v>0</v>
      </c>
      <c r="O95" s="4">
        <v>2</v>
      </c>
      <c r="P95" s="4">
        <v>1</v>
      </c>
      <c r="Q95" s="4">
        <v>1</v>
      </c>
      <c r="R95" s="4">
        <v>2</v>
      </c>
      <c r="S95" s="4">
        <v>2</v>
      </c>
      <c r="T95" s="4">
        <v>1</v>
      </c>
      <c r="U95" s="4">
        <v>0</v>
      </c>
      <c r="V95" s="4">
        <v>0</v>
      </c>
      <c r="W95" s="4">
        <v>0</v>
      </c>
      <c r="X95" s="4">
        <v>1</v>
      </c>
      <c r="Y95" s="4">
        <v>0</v>
      </c>
      <c r="Z95" s="4">
        <v>1</v>
      </c>
      <c r="AA95" s="4">
        <v>2</v>
      </c>
      <c r="AB95" s="4">
        <v>0</v>
      </c>
      <c r="AC95" s="4">
        <v>0</v>
      </c>
      <c r="AD95" s="4">
        <v>0</v>
      </c>
      <c r="AE95" s="4">
        <v>0</v>
      </c>
      <c r="AF95" s="4">
        <v>2</v>
      </c>
      <c r="AG95" s="4"/>
      <c r="AH95" s="1" t="s">
        <v>672</v>
      </c>
      <c r="AI95" s="7" t="s">
        <v>486</v>
      </c>
      <c r="AJ95" s="21" t="s">
        <v>491</v>
      </c>
      <c r="AK95" s="1">
        <v>31027</v>
      </c>
      <c r="AL95" s="12" t="s">
        <v>608</v>
      </c>
      <c r="AM95" s="8">
        <v>7250</v>
      </c>
      <c r="AN95" s="8" t="s">
        <v>411</v>
      </c>
      <c r="AO95" s="1" t="s">
        <v>446</v>
      </c>
      <c r="AR95" s="9" t="s">
        <v>646</v>
      </c>
      <c r="AS95" s="9" t="s">
        <v>1291</v>
      </c>
      <c r="AU95" s="9" t="s">
        <v>1310</v>
      </c>
      <c r="AV95" s="9" t="s">
        <v>1318</v>
      </c>
      <c r="BB95" s="9" t="s">
        <v>1143</v>
      </c>
      <c r="BC95" s="30">
        <v>42902</v>
      </c>
      <c r="BD95" s="9" t="s">
        <v>16</v>
      </c>
      <c r="BE95" s="9" t="s">
        <v>1165</v>
      </c>
      <c r="BF95" s="9" t="s">
        <v>1316</v>
      </c>
      <c r="BG95" s="9" t="s">
        <v>953</v>
      </c>
      <c r="BH95" s="128" t="s">
        <v>1207</v>
      </c>
      <c r="BI95" s="128" t="s">
        <v>1207</v>
      </c>
      <c r="BJ95" s="129">
        <v>1</v>
      </c>
    </row>
    <row r="96" spans="1:62" ht="38.25" customHeight="1" x14ac:dyDescent="0.2">
      <c r="B96" s="9" t="s">
        <v>607</v>
      </c>
      <c r="C96" s="9">
        <v>1</v>
      </c>
      <c r="D96" s="22" t="s">
        <v>1422</v>
      </c>
      <c r="E96" s="4" t="s">
        <v>501</v>
      </c>
      <c r="F96" s="4" t="s">
        <v>306</v>
      </c>
      <c r="G96" s="4" t="s">
        <v>608</v>
      </c>
      <c r="H96" s="4" t="s">
        <v>607</v>
      </c>
      <c r="I96" s="4"/>
      <c r="J96" s="14">
        <v>366</v>
      </c>
      <c r="K96" s="4" t="s">
        <v>661</v>
      </c>
      <c r="L96" s="9" t="s">
        <v>1302</v>
      </c>
      <c r="N96" s="4"/>
      <c r="O96" s="4"/>
      <c r="P96" s="4"/>
      <c r="Q96" s="4"/>
      <c r="R96" s="4">
        <v>1</v>
      </c>
      <c r="S96" s="4"/>
      <c r="T96" s="4"/>
      <c r="U96" s="4"/>
      <c r="V96" s="4"/>
      <c r="W96" s="4"/>
      <c r="X96" s="4"/>
      <c r="Y96" s="4"/>
      <c r="Z96" s="4">
        <v>1</v>
      </c>
      <c r="AA96" s="4"/>
      <c r="AB96" s="4"/>
      <c r="AC96" s="4"/>
      <c r="AD96" s="4">
        <v>1</v>
      </c>
      <c r="AE96" s="4"/>
      <c r="AF96" s="4">
        <v>1</v>
      </c>
      <c r="AG96" s="4"/>
      <c r="AH96" s="1" t="s">
        <v>1222</v>
      </c>
      <c r="AI96" s="7" t="s">
        <v>488</v>
      </c>
      <c r="AJ96" s="21" t="s">
        <v>491</v>
      </c>
      <c r="AK96" s="1">
        <v>45365</v>
      </c>
      <c r="AL96" s="12" t="s">
        <v>608</v>
      </c>
      <c r="AM96" s="15">
        <v>675</v>
      </c>
      <c r="AN96" s="15" t="s">
        <v>410</v>
      </c>
      <c r="AO96" s="16" t="s">
        <v>417</v>
      </c>
      <c r="AQ96" s="9">
        <v>3</v>
      </c>
      <c r="AR96" s="9" t="s">
        <v>1223</v>
      </c>
      <c r="AS96" s="9" t="s">
        <v>1290</v>
      </c>
      <c r="BH96" s="128" t="s">
        <v>1207</v>
      </c>
      <c r="BI96" s="128" t="s">
        <v>1207</v>
      </c>
      <c r="BJ96" s="129" t="s">
        <v>1207</v>
      </c>
    </row>
    <row r="97" spans="1:62" ht="38.25" customHeight="1" x14ac:dyDescent="0.2">
      <c r="B97" s="9" t="s">
        <v>607</v>
      </c>
      <c r="C97" s="9">
        <v>1</v>
      </c>
      <c r="D97" s="22" t="s">
        <v>51</v>
      </c>
      <c r="E97" s="4" t="s">
        <v>514</v>
      </c>
      <c r="F97" s="4" t="s">
        <v>242</v>
      </c>
      <c r="G97" s="4" t="s">
        <v>607</v>
      </c>
      <c r="H97" s="4" t="s">
        <v>607</v>
      </c>
      <c r="I97" s="4"/>
      <c r="J97" s="5">
        <v>442</v>
      </c>
      <c r="K97" s="4"/>
      <c r="L97" s="9" t="s">
        <v>1299</v>
      </c>
      <c r="M97" s="9" t="s">
        <v>1384</v>
      </c>
      <c r="N97" s="4"/>
      <c r="O97" s="4"/>
      <c r="P97" s="4"/>
      <c r="Q97" s="4"/>
      <c r="R97" s="4">
        <v>1</v>
      </c>
      <c r="S97" s="4">
        <v>1</v>
      </c>
      <c r="T97" s="4">
        <v>1</v>
      </c>
      <c r="U97" s="4"/>
      <c r="V97" s="4"/>
      <c r="W97" s="4"/>
      <c r="X97" s="4"/>
      <c r="Y97" s="4">
        <v>1</v>
      </c>
      <c r="Z97" s="4"/>
      <c r="AA97" s="4"/>
      <c r="AB97" s="4"/>
      <c r="AC97" s="4"/>
      <c r="AD97" s="4">
        <v>1</v>
      </c>
      <c r="AE97" s="4"/>
      <c r="AF97" s="4"/>
      <c r="AG97" s="4"/>
      <c r="AH97" s="1" t="s">
        <v>1224</v>
      </c>
      <c r="AI97" s="7" t="s">
        <v>485</v>
      </c>
      <c r="AJ97" s="21" t="s">
        <v>491</v>
      </c>
      <c r="AK97" s="1">
        <v>36371</v>
      </c>
      <c r="AL97" s="12" t="s">
        <v>608</v>
      </c>
      <c r="AM97" s="8">
        <v>1500</v>
      </c>
      <c r="AN97" s="8" t="s">
        <v>411</v>
      </c>
      <c r="AO97" s="1" t="s">
        <v>427</v>
      </c>
      <c r="AQ97" s="9">
        <v>1</v>
      </c>
      <c r="AR97" s="9" t="s">
        <v>1225</v>
      </c>
      <c r="AS97" s="9" t="s">
        <v>1291</v>
      </c>
      <c r="AT97" s="9" t="s">
        <v>1321</v>
      </c>
      <c r="AU97" s="9" t="s">
        <v>1166</v>
      </c>
      <c r="AV97" s="9" t="s">
        <v>1318</v>
      </c>
      <c r="BD97" s="9" t="s">
        <v>16</v>
      </c>
      <c r="BE97" s="9" t="s">
        <v>899</v>
      </c>
      <c r="BF97" s="9" t="s">
        <v>1312</v>
      </c>
      <c r="BH97" s="128" t="s">
        <v>1207</v>
      </c>
      <c r="BI97" s="128" t="s">
        <v>1207</v>
      </c>
      <c r="BJ97" s="129" t="s">
        <v>1207</v>
      </c>
    </row>
    <row r="98" spans="1:62" ht="38.25" customHeight="1" x14ac:dyDescent="0.2">
      <c r="A98" s="9" t="s">
        <v>607</v>
      </c>
      <c r="C98" s="9">
        <v>1</v>
      </c>
      <c r="D98" s="22" t="s">
        <v>32</v>
      </c>
      <c r="E98" s="4" t="s">
        <v>492</v>
      </c>
      <c r="F98" s="4" t="s">
        <v>222</v>
      </c>
      <c r="G98" s="4" t="s">
        <v>607</v>
      </c>
      <c r="H98" s="4" t="s">
        <v>607</v>
      </c>
      <c r="I98" s="4" t="s">
        <v>607</v>
      </c>
      <c r="J98" s="5">
        <v>210</v>
      </c>
      <c r="K98" s="4" t="s">
        <v>642</v>
      </c>
      <c r="L98" s="9" t="s">
        <v>1299</v>
      </c>
      <c r="M98" s="9" t="s">
        <v>1384</v>
      </c>
      <c r="N98" s="4">
        <v>3</v>
      </c>
      <c r="O98" s="4">
        <v>2</v>
      </c>
      <c r="P98" s="4">
        <v>3</v>
      </c>
      <c r="Q98" s="4">
        <v>1</v>
      </c>
      <c r="R98" s="4">
        <v>3</v>
      </c>
      <c r="S98" s="4">
        <v>3</v>
      </c>
      <c r="T98" s="4">
        <v>2</v>
      </c>
      <c r="U98" s="4">
        <v>1</v>
      </c>
      <c r="V98" s="4">
        <v>0</v>
      </c>
      <c r="W98" s="4">
        <v>3</v>
      </c>
      <c r="X98" s="4">
        <v>3</v>
      </c>
      <c r="Y98" s="4">
        <v>3</v>
      </c>
      <c r="Z98" s="4">
        <v>1</v>
      </c>
      <c r="AA98" s="4">
        <v>1</v>
      </c>
      <c r="AB98" s="4">
        <v>1</v>
      </c>
      <c r="AC98" s="4">
        <v>1</v>
      </c>
      <c r="AD98" s="4">
        <v>1</v>
      </c>
      <c r="AE98" s="4">
        <v>1</v>
      </c>
      <c r="AF98" s="4">
        <v>2</v>
      </c>
      <c r="AG98" s="4"/>
      <c r="AH98" s="6" t="s">
        <v>707</v>
      </c>
      <c r="AI98" s="7" t="s">
        <v>484</v>
      </c>
      <c r="AJ98" s="21" t="s">
        <v>491</v>
      </c>
      <c r="AK98" s="6">
        <v>35769</v>
      </c>
      <c r="AL98" s="12" t="s">
        <v>608</v>
      </c>
      <c r="AM98" s="8">
        <v>775</v>
      </c>
      <c r="AN98" s="8" t="s">
        <v>411</v>
      </c>
      <c r="AO98" s="1" t="s">
        <v>708</v>
      </c>
      <c r="AP98" s="1"/>
      <c r="AQ98" s="1"/>
      <c r="AR98" s="1" t="s">
        <v>624</v>
      </c>
      <c r="AS98" s="9" t="s">
        <v>1289</v>
      </c>
      <c r="AT98" s="1" t="s">
        <v>710</v>
      </c>
      <c r="AU98" s="1" t="s">
        <v>928</v>
      </c>
      <c r="AV98" s="9" t="s">
        <v>1316</v>
      </c>
      <c r="AW98" s="1"/>
      <c r="AX98" s="1"/>
      <c r="AY98" s="1"/>
      <c r="AZ98" s="1"/>
      <c r="BA98" s="1"/>
      <c r="BB98" s="1"/>
      <c r="BC98" s="1"/>
      <c r="BD98" s="9" t="s">
        <v>17</v>
      </c>
      <c r="BE98" s="1" t="s">
        <v>709</v>
      </c>
      <c r="BF98" s="9" t="s">
        <v>1316</v>
      </c>
      <c r="BG98" s="1"/>
      <c r="BH98" s="128" t="s">
        <v>1207</v>
      </c>
      <c r="BI98" s="128" t="s">
        <v>1207</v>
      </c>
      <c r="BJ98" s="129" t="s">
        <v>1207</v>
      </c>
    </row>
    <row r="99" spans="1:62" ht="38.25" customHeight="1" x14ac:dyDescent="0.2">
      <c r="C99" s="9">
        <v>1</v>
      </c>
      <c r="D99" s="22" t="s">
        <v>161</v>
      </c>
      <c r="E99" s="4" t="s">
        <v>515</v>
      </c>
      <c r="F99" s="4" t="s">
        <v>339</v>
      </c>
      <c r="G99" s="4"/>
      <c r="H99" s="4"/>
      <c r="I99" s="4"/>
      <c r="J99" s="5"/>
      <c r="K99" s="4"/>
      <c r="N99" s="4"/>
      <c r="O99" s="4"/>
      <c r="P99" s="4"/>
      <c r="Q99" s="4"/>
      <c r="R99" s="4"/>
      <c r="S99" s="4"/>
      <c r="T99" s="4"/>
      <c r="U99" s="4"/>
      <c r="V99" s="4"/>
      <c r="W99" s="4"/>
      <c r="X99" s="4"/>
      <c r="Y99" s="4"/>
      <c r="Z99" s="4">
        <v>1</v>
      </c>
      <c r="AA99" s="4">
        <v>1</v>
      </c>
      <c r="AB99" s="4">
        <v>1</v>
      </c>
      <c r="AC99" s="4">
        <v>1</v>
      </c>
      <c r="AD99" s="4">
        <v>1</v>
      </c>
      <c r="AE99" s="4">
        <v>1</v>
      </c>
      <c r="AF99" s="4">
        <v>1</v>
      </c>
      <c r="AG99" s="4">
        <v>1</v>
      </c>
      <c r="AH99" s="1" t="s">
        <v>825</v>
      </c>
      <c r="AI99" s="4" t="s">
        <v>22</v>
      </c>
      <c r="AJ99" s="21" t="s">
        <v>491</v>
      </c>
      <c r="AK99" s="1">
        <v>46250</v>
      </c>
      <c r="AL99" s="12" t="s">
        <v>608</v>
      </c>
      <c r="AM99" s="8">
        <v>862</v>
      </c>
      <c r="AN99" s="8"/>
      <c r="AO99" s="1"/>
      <c r="BD99" s="9" t="s">
        <v>16</v>
      </c>
      <c r="BH99" s="128" t="s">
        <v>1207</v>
      </c>
      <c r="BI99" s="128" t="s">
        <v>1207</v>
      </c>
      <c r="BJ99" s="129" t="s">
        <v>1207</v>
      </c>
    </row>
    <row r="100" spans="1:62" ht="38.25" customHeight="1" x14ac:dyDescent="0.2">
      <c r="C100" s="9">
        <v>1</v>
      </c>
      <c r="D100" s="22" t="s">
        <v>549</v>
      </c>
      <c r="E100" s="4" t="s">
        <v>503</v>
      </c>
      <c r="F100" s="4"/>
      <c r="G100" s="4"/>
      <c r="H100" s="4"/>
      <c r="I100" s="4"/>
      <c r="J100" s="5"/>
      <c r="K100" s="4"/>
      <c r="N100" s="4"/>
      <c r="O100" s="4"/>
      <c r="P100" s="4"/>
      <c r="Q100" s="4"/>
      <c r="R100" s="4"/>
      <c r="S100" s="4"/>
      <c r="T100" s="4"/>
      <c r="U100" s="4"/>
      <c r="V100" s="4"/>
      <c r="W100" s="4"/>
      <c r="X100" s="4"/>
      <c r="Y100" s="4"/>
      <c r="Z100" s="4"/>
      <c r="AA100" s="4"/>
      <c r="AB100" s="4"/>
      <c r="AC100" s="4"/>
      <c r="AD100" s="4"/>
      <c r="AE100" s="4"/>
      <c r="AF100" s="4"/>
      <c r="AG100" s="4"/>
      <c r="AH100" s="1"/>
      <c r="AI100" s="4" t="s">
        <v>22</v>
      </c>
      <c r="AJ100" s="21" t="s">
        <v>491</v>
      </c>
      <c r="AK100" s="1">
        <v>46250</v>
      </c>
      <c r="AL100" s="12" t="s">
        <v>608</v>
      </c>
      <c r="AM100" s="8"/>
      <c r="AN100" s="8"/>
      <c r="AO100" s="1"/>
      <c r="BH100" s="128" t="s">
        <v>1207</v>
      </c>
      <c r="BI100" s="128" t="s">
        <v>1207</v>
      </c>
      <c r="BJ100" s="129" t="s">
        <v>1207</v>
      </c>
    </row>
    <row r="101" spans="1:62" ht="38.25" customHeight="1" x14ac:dyDescent="0.2">
      <c r="C101" s="9">
        <v>1</v>
      </c>
      <c r="D101" s="23" t="s">
        <v>500</v>
      </c>
      <c r="E101" s="9" t="s">
        <v>494</v>
      </c>
      <c r="F101" s="9" t="s">
        <v>484</v>
      </c>
      <c r="AI101" s="9" t="s">
        <v>484</v>
      </c>
      <c r="AK101" s="9">
        <v>27200</v>
      </c>
      <c r="AL101" s="44" t="s">
        <v>608</v>
      </c>
      <c r="BH101" s="128" t="s">
        <v>1207</v>
      </c>
      <c r="BI101" s="128" t="s">
        <v>1207</v>
      </c>
      <c r="BJ101" s="129" t="s">
        <v>1207</v>
      </c>
    </row>
    <row r="102" spans="1:62" ht="38.25" customHeight="1" x14ac:dyDescent="0.2">
      <c r="B102" s="9" t="s">
        <v>607</v>
      </c>
      <c r="C102" s="9">
        <v>1</v>
      </c>
      <c r="D102" s="22" t="s">
        <v>199</v>
      </c>
      <c r="E102" s="4" t="s">
        <v>492</v>
      </c>
      <c r="F102" s="4"/>
      <c r="G102" s="4" t="s">
        <v>607</v>
      </c>
      <c r="H102" s="4" t="s">
        <v>607</v>
      </c>
      <c r="I102" s="4"/>
      <c r="J102" s="5">
        <v>462</v>
      </c>
      <c r="K102" s="4" t="s">
        <v>1220</v>
      </c>
      <c r="L102" s="9" t="s">
        <v>1299</v>
      </c>
      <c r="M102" s="9" t="s">
        <v>1383</v>
      </c>
      <c r="N102" s="4"/>
      <c r="O102" s="4"/>
      <c r="P102" s="4"/>
      <c r="Q102" s="4"/>
      <c r="R102" s="4"/>
      <c r="S102" s="4">
        <v>1</v>
      </c>
      <c r="T102" s="4"/>
      <c r="U102" s="4"/>
      <c r="V102" s="4"/>
      <c r="W102" s="4"/>
      <c r="X102" s="4"/>
      <c r="Y102" s="4"/>
      <c r="Z102" s="4"/>
      <c r="AA102" s="4"/>
      <c r="AB102" s="4"/>
      <c r="AC102" s="4"/>
      <c r="AD102" s="4">
        <v>1</v>
      </c>
      <c r="AE102" s="4"/>
      <c r="AF102" s="4"/>
      <c r="AG102" s="4"/>
      <c r="AH102" s="1"/>
      <c r="AI102" s="4" t="s">
        <v>22</v>
      </c>
      <c r="AJ102" s="21" t="s">
        <v>491</v>
      </c>
      <c r="AK102" s="1">
        <v>74355</v>
      </c>
      <c r="AL102" s="12" t="s">
        <v>608</v>
      </c>
      <c r="AM102" s="10">
        <v>1300</v>
      </c>
      <c r="AN102" s="8" t="s">
        <v>1395</v>
      </c>
      <c r="AO102" s="1"/>
      <c r="AR102" s="9" t="s">
        <v>1226</v>
      </c>
      <c r="AS102" s="9" t="s">
        <v>1291</v>
      </c>
      <c r="BH102" s="128" t="s">
        <v>1207</v>
      </c>
      <c r="BI102" s="128" t="s">
        <v>1207</v>
      </c>
      <c r="BJ102" s="129" t="s">
        <v>1207</v>
      </c>
    </row>
    <row r="103" spans="1:62" ht="38.25" customHeight="1" x14ac:dyDescent="0.2">
      <c r="B103" s="9" t="s">
        <v>607</v>
      </c>
      <c r="C103" s="9">
        <v>1</v>
      </c>
      <c r="D103" s="22" t="s">
        <v>550</v>
      </c>
      <c r="E103" s="4" t="s">
        <v>503</v>
      </c>
      <c r="F103" s="4"/>
      <c r="G103" s="4" t="s">
        <v>608</v>
      </c>
      <c r="H103" s="4" t="s">
        <v>608</v>
      </c>
      <c r="I103" s="4"/>
      <c r="J103" s="5" t="s">
        <v>1210</v>
      </c>
      <c r="K103" s="4" t="s">
        <v>1220</v>
      </c>
      <c r="L103" s="9" t="s">
        <v>1297</v>
      </c>
      <c r="N103" s="4"/>
      <c r="O103" s="4"/>
      <c r="P103" s="4"/>
      <c r="Q103" s="4"/>
      <c r="R103" s="4"/>
      <c r="S103" s="4"/>
      <c r="T103" s="4"/>
      <c r="U103" s="4"/>
      <c r="V103" s="4"/>
      <c r="W103" s="4"/>
      <c r="X103" s="4"/>
      <c r="Y103" s="4"/>
      <c r="Z103" s="4"/>
      <c r="AA103" s="4"/>
      <c r="AB103" s="4"/>
      <c r="AC103" s="4"/>
      <c r="AD103" s="4"/>
      <c r="AE103" s="4"/>
      <c r="AF103" s="4"/>
      <c r="AG103" s="4"/>
      <c r="AH103" s="1"/>
      <c r="AI103" s="4" t="s">
        <v>22</v>
      </c>
      <c r="AJ103" s="21" t="s">
        <v>491</v>
      </c>
      <c r="AK103" s="1">
        <v>71576</v>
      </c>
      <c r="AL103" s="12" t="s">
        <v>608</v>
      </c>
      <c r="AM103" s="8" t="s">
        <v>624</v>
      </c>
      <c r="AN103" s="8"/>
      <c r="AO103" s="1"/>
      <c r="AR103" s="9" t="s">
        <v>1218</v>
      </c>
      <c r="AS103" s="9" t="s">
        <v>1290</v>
      </c>
      <c r="BH103" s="128" t="s">
        <v>1207</v>
      </c>
      <c r="BI103" s="128" t="s">
        <v>1207</v>
      </c>
      <c r="BJ103" s="129" t="s">
        <v>1207</v>
      </c>
    </row>
    <row r="104" spans="1:62" ht="38.25" customHeight="1" x14ac:dyDescent="0.2">
      <c r="C104" s="9">
        <v>1</v>
      </c>
      <c r="D104" s="22" t="s">
        <v>551</v>
      </c>
      <c r="E104" s="4" t="s">
        <v>503</v>
      </c>
      <c r="F104" s="4"/>
      <c r="G104" s="4"/>
      <c r="H104" s="4"/>
      <c r="I104" s="4"/>
      <c r="J104" s="5"/>
      <c r="K104" s="4"/>
      <c r="N104" s="4"/>
      <c r="O104" s="4"/>
      <c r="P104" s="4"/>
      <c r="Q104" s="4"/>
      <c r="R104" s="4"/>
      <c r="S104" s="4"/>
      <c r="T104" s="4"/>
      <c r="U104" s="4"/>
      <c r="V104" s="4"/>
      <c r="W104" s="4"/>
      <c r="X104" s="4"/>
      <c r="Y104" s="4"/>
      <c r="Z104" s="4"/>
      <c r="AA104" s="4"/>
      <c r="AB104" s="4"/>
      <c r="AC104" s="4"/>
      <c r="AD104" s="4"/>
      <c r="AE104" s="4"/>
      <c r="AF104" s="4"/>
      <c r="AG104" s="4"/>
      <c r="AH104" s="1"/>
      <c r="AI104" s="7" t="s">
        <v>486</v>
      </c>
      <c r="AJ104" s="21" t="s">
        <v>491</v>
      </c>
      <c r="AK104" s="1">
        <v>31027</v>
      </c>
      <c r="AL104" s="12" t="s">
        <v>608</v>
      </c>
      <c r="AM104" s="8"/>
      <c r="AN104" s="8"/>
      <c r="AO104" s="1"/>
      <c r="BH104" s="128" t="s">
        <v>1207</v>
      </c>
      <c r="BI104" s="128" t="s">
        <v>1207</v>
      </c>
      <c r="BJ104" s="129" t="s">
        <v>1207</v>
      </c>
    </row>
    <row r="105" spans="1:62" ht="38.25" customHeight="1" x14ac:dyDescent="0.2">
      <c r="A105" s="9" t="s">
        <v>607</v>
      </c>
      <c r="B105" s="9" t="s">
        <v>607</v>
      </c>
      <c r="C105" s="9">
        <v>1</v>
      </c>
      <c r="D105" s="22" t="s">
        <v>129</v>
      </c>
      <c r="E105" s="4" t="s">
        <v>514</v>
      </c>
      <c r="F105" s="4" t="s">
        <v>307</v>
      </c>
      <c r="G105" s="4" t="s">
        <v>607</v>
      </c>
      <c r="H105" s="4" t="s">
        <v>607</v>
      </c>
      <c r="I105" s="4" t="s">
        <v>607</v>
      </c>
      <c r="J105" s="5">
        <v>103</v>
      </c>
      <c r="K105" s="4" t="s">
        <v>705</v>
      </c>
      <c r="L105" s="9" t="s">
        <v>1297</v>
      </c>
      <c r="N105" s="4">
        <v>1</v>
      </c>
      <c r="O105" s="4">
        <v>1</v>
      </c>
      <c r="P105" s="4">
        <v>1</v>
      </c>
      <c r="Q105" s="4">
        <v>0</v>
      </c>
      <c r="R105" s="4">
        <v>0</v>
      </c>
      <c r="S105" s="4">
        <v>0</v>
      </c>
      <c r="T105" s="4">
        <v>0</v>
      </c>
      <c r="U105" s="4">
        <v>0</v>
      </c>
      <c r="V105" s="4">
        <v>0</v>
      </c>
      <c r="W105" s="4">
        <v>0</v>
      </c>
      <c r="X105" s="4">
        <v>1</v>
      </c>
      <c r="Y105" s="4">
        <v>1</v>
      </c>
      <c r="Z105" s="4">
        <v>0</v>
      </c>
      <c r="AA105" s="4">
        <v>0</v>
      </c>
      <c r="AB105" s="4">
        <v>0</v>
      </c>
      <c r="AC105" s="4">
        <v>0</v>
      </c>
      <c r="AD105" s="4">
        <v>0</v>
      </c>
      <c r="AE105" s="4">
        <v>0</v>
      </c>
      <c r="AF105" s="4">
        <v>0</v>
      </c>
      <c r="AG105" s="4"/>
      <c r="AH105" s="1" t="s">
        <v>711</v>
      </c>
      <c r="AI105" s="7" t="s">
        <v>488</v>
      </c>
      <c r="AJ105" s="21" t="s">
        <v>491</v>
      </c>
      <c r="AK105" s="1">
        <v>43523</v>
      </c>
      <c r="AL105" s="12" t="s">
        <v>608</v>
      </c>
      <c r="AM105" s="8">
        <v>280</v>
      </c>
      <c r="AN105" s="8" t="s">
        <v>410</v>
      </c>
      <c r="AO105" s="1" t="s">
        <v>633</v>
      </c>
      <c r="AP105" s="9">
        <v>1</v>
      </c>
      <c r="AR105" s="9" t="s">
        <v>614</v>
      </c>
      <c r="AS105" s="9" t="s">
        <v>1290</v>
      </c>
      <c r="AX105" s="9">
        <v>0</v>
      </c>
      <c r="AY105" s="9" t="s">
        <v>1112</v>
      </c>
      <c r="AZ105" s="9" t="s">
        <v>1113</v>
      </c>
      <c r="BD105" s="9" t="s">
        <v>16</v>
      </c>
      <c r="BH105" s="128" t="s">
        <v>1207</v>
      </c>
      <c r="BI105" s="128" t="s">
        <v>1207</v>
      </c>
      <c r="BJ105" s="129" t="s">
        <v>1207</v>
      </c>
    </row>
    <row r="106" spans="1:62" ht="38.25" customHeight="1" x14ac:dyDescent="0.2">
      <c r="C106" s="9">
        <v>1</v>
      </c>
      <c r="D106" s="22" t="s">
        <v>962</v>
      </c>
      <c r="E106" s="4" t="s">
        <v>492</v>
      </c>
      <c r="F106" s="4" t="s">
        <v>963</v>
      </c>
      <c r="G106" s="4" t="s">
        <v>607</v>
      </c>
      <c r="H106" s="4"/>
      <c r="I106" s="4"/>
      <c r="J106" s="5">
        <v>428</v>
      </c>
      <c r="K106" s="4" t="s">
        <v>965</v>
      </c>
      <c r="N106" s="4"/>
      <c r="O106" s="4"/>
      <c r="P106" s="4"/>
      <c r="Q106" s="4"/>
      <c r="R106" s="4"/>
      <c r="S106" s="4"/>
      <c r="T106" s="4"/>
      <c r="U106" s="4"/>
      <c r="V106" s="4"/>
      <c r="W106" s="4"/>
      <c r="X106" s="4"/>
      <c r="Y106" s="4"/>
      <c r="Z106" s="4"/>
      <c r="AA106" s="4"/>
      <c r="AB106" s="4"/>
      <c r="AC106" s="4"/>
      <c r="AD106" s="4"/>
      <c r="AE106" s="4"/>
      <c r="AF106" s="4"/>
      <c r="AG106" s="4"/>
      <c r="AH106" s="1" t="s">
        <v>964</v>
      </c>
      <c r="AI106" s="7" t="s">
        <v>486</v>
      </c>
      <c r="AJ106" s="21" t="s">
        <v>491</v>
      </c>
      <c r="AK106" s="1">
        <v>40185</v>
      </c>
      <c r="AL106" s="12" t="s">
        <v>608</v>
      </c>
      <c r="AM106" s="8">
        <v>750</v>
      </c>
      <c r="AN106" s="8"/>
      <c r="AO106" s="1"/>
      <c r="BE106" s="9" t="s">
        <v>1349</v>
      </c>
      <c r="BF106" s="9" t="s">
        <v>1312</v>
      </c>
      <c r="BH106" s="128" t="s">
        <v>1207</v>
      </c>
      <c r="BI106" s="128" t="s">
        <v>1207</v>
      </c>
      <c r="BJ106" s="129" t="s">
        <v>1207</v>
      </c>
    </row>
    <row r="107" spans="1:62" ht="38.25" customHeight="1" x14ac:dyDescent="0.2">
      <c r="C107" s="9">
        <v>1</v>
      </c>
      <c r="D107" s="22" t="s">
        <v>552</v>
      </c>
      <c r="E107" s="4" t="s">
        <v>503</v>
      </c>
      <c r="F107" s="4"/>
      <c r="G107" s="4"/>
      <c r="H107" s="4"/>
      <c r="I107" s="4"/>
      <c r="J107" s="5"/>
      <c r="K107" s="4"/>
      <c r="N107" s="4"/>
      <c r="O107" s="4"/>
      <c r="P107" s="4"/>
      <c r="Q107" s="4"/>
      <c r="R107" s="4"/>
      <c r="S107" s="4"/>
      <c r="T107" s="4"/>
      <c r="U107" s="4"/>
      <c r="V107" s="4"/>
      <c r="W107" s="4"/>
      <c r="X107" s="4"/>
      <c r="Y107" s="4"/>
      <c r="Z107" s="4"/>
      <c r="AA107" s="4"/>
      <c r="AB107" s="4"/>
      <c r="AC107" s="4"/>
      <c r="AD107" s="4"/>
      <c r="AE107" s="4"/>
      <c r="AF107" s="4"/>
      <c r="AG107" s="4"/>
      <c r="AH107" s="1"/>
      <c r="AI107" s="4" t="s">
        <v>22</v>
      </c>
      <c r="AJ107" s="21" t="s">
        <v>491</v>
      </c>
      <c r="AK107" s="1">
        <v>71576</v>
      </c>
      <c r="AL107" s="12" t="s">
        <v>608</v>
      </c>
      <c r="AM107" s="8"/>
      <c r="AN107" s="8"/>
      <c r="AO107" s="1"/>
      <c r="BH107" s="128" t="s">
        <v>1207</v>
      </c>
      <c r="BI107" s="128" t="s">
        <v>1207</v>
      </c>
      <c r="BJ107" s="129" t="s">
        <v>1207</v>
      </c>
    </row>
    <row r="108" spans="1:62" ht="38.25" customHeight="1" x14ac:dyDescent="0.2">
      <c r="B108" s="9" t="s">
        <v>607</v>
      </c>
      <c r="C108" s="9">
        <v>1</v>
      </c>
      <c r="D108" s="22" t="s">
        <v>130</v>
      </c>
      <c r="E108" s="4" t="s">
        <v>492</v>
      </c>
      <c r="F108" s="4" t="s">
        <v>308</v>
      </c>
      <c r="G108" s="4"/>
      <c r="H108" s="4" t="s">
        <v>607</v>
      </c>
      <c r="I108" s="4"/>
      <c r="J108" s="14">
        <v>453</v>
      </c>
      <c r="K108" s="4" t="s">
        <v>1228</v>
      </c>
      <c r="L108" s="9" t="s">
        <v>1299</v>
      </c>
      <c r="M108" s="9" t="s">
        <v>1383</v>
      </c>
      <c r="N108" s="4"/>
      <c r="O108" s="4"/>
      <c r="P108" s="4"/>
      <c r="Q108" s="4"/>
      <c r="R108" s="4"/>
      <c r="S108" s="4"/>
      <c r="T108" s="4"/>
      <c r="U108" s="4"/>
      <c r="V108" s="4"/>
      <c r="W108" s="4"/>
      <c r="X108" s="4">
        <v>1</v>
      </c>
      <c r="Y108" s="4"/>
      <c r="Z108" s="4"/>
      <c r="AA108" s="4">
        <v>1</v>
      </c>
      <c r="AB108" s="4">
        <v>1</v>
      </c>
      <c r="AC108" s="4"/>
      <c r="AD108" s="4">
        <v>1</v>
      </c>
      <c r="AE108" s="4">
        <v>1</v>
      </c>
      <c r="AF108" s="4"/>
      <c r="AG108" s="4"/>
      <c r="AH108" s="1" t="s">
        <v>1227</v>
      </c>
      <c r="AI108" s="7" t="s">
        <v>488</v>
      </c>
      <c r="AJ108" s="21" t="s">
        <v>491</v>
      </c>
      <c r="AK108" s="1">
        <v>41000</v>
      </c>
      <c r="AL108" s="12" t="s">
        <v>608</v>
      </c>
      <c r="AM108" s="15">
        <v>1100</v>
      </c>
      <c r="AN108" s="15" t="s">
        <v>411</v>
      </c>
      <c r="AO108" s="16" t="s">
        <v>461</v>
      </c>
      <c r="AR108" s="9" t="s">
        <v>624</v>
      </c>
      <c r="AS108" s="9" t="s">
        <v>1289</v>
      </c>
      <c r="BH108" s="128" t="s">
        <v>1207</v>
      </c>
      <c r="BI108" s="128" t="s">
        <v>1207</v>
      </c>
      <c r="BJ108" s="129" t="s">
        <v>1207</v>
      </c>
    </row>
    <row r="109" spans="1:62" ht="38.25" customHeight="1" x14ac:dyDescent="0.2">
      <c r="B109" s="9" t="s">
        <v>607</v>
      </c>
      <c r="C109" s="9">
        <v>1</v>
      </c>
      <c r="D109" s="22" t="s">
        <v>131</v>
      </c>
      <c r="E109" s="4" t="s">
        <v>514</v>
      </c>
      <c r="F109" s="4" t="s">
        <v>309</v>
      </c>
      <c r="G109" s="4"/>
      <c r="H109" s="4" t="s">
        <v>607</v>
      </c>
      <c r="I109" s="4"/>
      <c r="J109" s="5"/>
      <c r="K109" s="4" t="s">
        <v>1228</v>
      </c>
      <c r="L109" s="9" t="s">
        <v>1299</v>
      </c>
      <c r="M109" s="9" t="s">
        <v>1383</v>
      </c>
      <c r="N109" s="4"/>
      <c r="O109" s="4"/>
      <c r="P109" s="4"/>
      <c r="Q109" s="4"/>
      <c r="R109" s="4"/>
      <c r="S109" s="4"/>
      <c r="T109" s="4"/>
      <c r="U109" s="4"/>
      <c r="V109" s="4"/>
      <c r="W109" s="4"/>
      <c r="X109" s="4">
        <v>1</v>
      </c>
      <c r="Y109" s="4"/>
      <c r="Z109" s="4"/>
      <c r="AA109" s="4">
        <v>1</v>
      </c>
      <c r="AB109" s="4">
        <v>1</v>
      </c>
      <c r="AC109" s="4"/>
      <c r="AD109" s="4">
        <v>1</v>
      </c>
      <c r="AE109" s="4">
        <v>1</v>
      </c>
      <c r="AF109" s="4"/>
      <c r="AG109" s="4"/>
      <c r="AH109" s="1"/>
      <c r="AI109" s="7" t="s">
        <v>488</v>
      </c>
      <c r="AJ109" s="21" t="s">
        <v>491</v>
      </c>
      <c r="AK109" s="1">
        <v>41000</v>
      </c>
      <c r="AL109" s="12" t="s">
        <v>608</v>
      </c>
      <c r="AM109" s="8"/>
      <c r="AN109" s="8"/>
      <c r="AO109" s="1"/>
      <c r="AR109" s="9" t="s">
        <v>624</v>
      </c>
      <c r="AS109" s="9" t="s">
        <v>1289</v>
      </c>
      <c r="BH109" s="128" t="s">
        <v>1207</v>
      </c>
      <c r="BI109" s="128" t="s">
        <v>1207</v>
      </c>
      <c r="BJ109" s="129" t="s">
        <v>1207</v>
      </c>
    </row>
    <row r="110" spans="1:62" ht="38.25" customHeight="1" x14ac:dyDescent="0.2">
      <c r="C110" s="9">
        <v>1</v>
      </c>
      <c r="D110" s="22" t="s">
        <v>518</v>
      </c>
      <c r="E110" s="4" t="s">
        <v>515</v>
      </c>
      <c r="F110" s="4" t="s">
        <v>327</v>
      </c>
      <c r="G110" s="4"/>
      <c r="H110" s="4"/>
      <c r="I110" s="4"/>
      <c r="J110" s="5">
        <v>51</v>
      </c>
      <c r="K110" s="4"/>
      <c r="N110" s="4"/>
      <c r="O110" s="4"/>
      <c r="P110" s="4"/>
      <c r="Q110" s="4"/>
      <c r="R110" s="4"/>
      <c r="S110" s="4"/>
      <c r="T110" s="4"/>
      <c r="U110" s="4"/>
      <c r="V110" s="4"/>
      <c r="W110" s="4"/>
      <c r="X110" s="4"/>
      <c r="Y110" s="4"/>
      <c r="Z110" s="4"/>
      <c r="AA110" s="4"/>
      <c r="AB110" s="4"/>
      <c r="AC110" s="4"/>
      <c r="AD110" s="4"/>
      <c r="AE110" s="4"/>
      <c r="AF110" s="4"/>
      <c r="AG110" s="4"/>
      <c r="AH110" s="1"/>
      <c r="AI110" s="4" t="s">
        <v>22</v>
      </c>
      <c r="AJ110" s="21" t="s">
        <v>491</v>
      </c>
      <c r="AK110" s="1">
        <v>61576</v>
      </c>
      <c r="AL110" s="12" t="s">
        <v>608</v>
      </c>
      <c r="AM110" s="8">
        <v>138</v>
      </c>
      <c r="AN110" s="18"/>
      <c r="AO110" s="1" t="s">
        <v>469</v>
      </c>
      <c r="AP110" s="9">
        <v>2</v>
      </c>
      <c r="BH110" s="128" t="s">
        <v>1207</v>
      </c>
      <c r="BI110" s="128" t="s">
        <v>1207</v>
      </c>
      <c r="BJ110" s="129" t="s">
        <v>1207</v>
      </c>
    </row>
    <row r="111" spans="1:62" ht="38.25" customHeight="1" x14ac:dyDescent="0.2">
      <c r="A111" s="9" t="s">
        <v>607</v>
      </c>
      <c r="C111" s="9">
        <v>1</v>
      </c>
      <c r="D111" s="22" t="s">
        <v>163</v>
      </c>
      <c r="E111" s="4" t="s">
        <v>501</v>
      </c>
      <c r="F111" s="4" t="s">
        <v>341</v>
      </c>
      <c r="G111" s="4" t="s">
        <v>607</v>
      </c>
      <c r="H111" s="4" t="s">
        <v>608</v>
      </c>
      <c r="I111" s="4"/>
      <c r="J111" s="5">
        <v>4516</v>
      </c>
      <c r="K111" s="4"/>
      <c r="N111" s="4"/>
      <c r="O111" s="4"/>
      <c r="P111" s="4"/>
      <c r="Q111" s="4"/>
      <c r="R111" s="4"/>
      <c r="S111" s="4"/>
      <c r="T111" s="4"/>
      <c r="U111" s="4"/>
      <c r="V111" s="4"/>
      <c r="W111" s="4"/>
      <c r="X111" s="4"/>
      <c r="Y111" s="4"/>
      <c r="Z111" s="4">
        <v>1</v>
      </c>
      <c r="AA111" s="4">
        <v>0</v>
      </c>
      <c r="AB111" s="4">
        <v>0</v>
      </c>
      <c r="AC111" s="4">
        <v>0</v>
      </c>
      <c r="AD111" s="4">
        <v>0</v>
      </c>
      <c r="AE111" s="4">
        <v>0</v>
      </c>
      <c r="AF111" s="4">
        <v>2</v>
      </c>
      <c r="AG111" s="4"/>
      <c r="AH111" s="1" t="s">
        <v>675</v>
      </c>
      <c r="AI111" s="4" t="s">
        <v>22</v>
      </c>
      <c r="AJ111" s="21" t="s">
        <v>491</v>
      </c>
      <c r="AK111" s="1">
        <v>57639</v>
      </c>
      <c r="AL111" s="12" t="s">
        <v>608</v>
      </c>
      <c r="AM111" s="8">
        <f>12601+900</f>
        <v>13501</v>
      </c>
      <c r="AN111" s="8" t="s">
        <v>412</v>
      </c>
      <c r="AO111" s="1" t="s">
        <v>676</v>
      </c>
      <c r="AT111" s="9" t="s">
        <v>1184</v>
      </c>
      <c r="BD111" s="9" t="s">
        <v>16</v>
      </c>
      <c r="BH111" s="128" t="s">
        <v>1207</v>
      </c>
      <c r="BI111" s="128" t="s">
        <v>1207</v>
      </c>
      <c r="BJ111" s="129" t="s">
        <v>1207</v>
      </c>
    </row>
    <row r="112" spans="1:62" ht="38.25" customHeight="1" x14ac:dyDescent="0.2">
      <c r="C112" s="9">
        <v>1</v>
      </c>
      <c r="D112" s="22" t="s">
        <v>164</v>
      </c>
      <c r="E112" s="4" t="s">
        <v>503</v>
      </c>
      <c r="F112" s="4" t="s">
        <v>342</v>
      </c>
      <c r="G112" s="4"/>
      <c r="H112" s="4"/>
      <c r="I112" s="4"/>
      <c r="J112" s="5">
        <v>110</v>
      </c>
      <c r="K112" s="4"/>
      <c r="N112" s="4"/>
      <c r="O112" s="4"/>
      <c r="P112" s="4"/>
      <c r="Q112" s="4"/>
      <c r="R112" s="4"/>
      <c r="S112" s="4"/>
      <c r="T112" s="4"/>
      <c r="U112" s="4"/>
      <c r="V112" s="4"/>
      <c r="W112" s="4"/>
      <c r="X112" s="4"/>
      <c r="Y112" s="4"/>
      <c r="Z112" s="4"/>
      <c r="AA112" s="4"/>
      <c r="AB112" s="4"/>
      <c r="AC112" s="4"/>
      <c r="AD112" s="4"/>
      <c r="AE112" s="4"/>
      <c r="AF112" s="4"/>
      <c r="AG112" s="4"/>
      <c r="AH112" s="1"/>
      <c r="AI112" s="4" t="s">
        <v>22</v>
      </c>
      <c r="AJ112" s="21" t="s">
        <v>491</v>
      </c>
      <c r="AK112" s="1">
        <v>42958</v>
      </c>
      <c r="AL112" s="12" t="s">
        <v>608</v>
      </c>
      <c r="AM112" s="8">
        <v>363</v>
      </c>
      <c r="AN112" s="8" t="s">
        <v>410</v>
      </c>
      <c r="AO112" s="1" t="s">
        <v>420</v>
      </c>
      <c r="BH112" s="128" t="s">
        <v>1207</v>
      </c>
      <c r="BI112" s="128" t="s">
        <v>1207</v>
      </c>
      <c r="BJ112" s="129" t="s">
        <v>1207</v>
      </c>
    </row>
    <row r="113" spans="1:62" ht="38.25" customHeight="1" x14ac:dyDescent="0.2">
      <c r="B113" s="9" t="s">
        <v>607</v>
      </c>
      <c r="C113" s="9">
        <v>1</v>
      </c>
      <c r="D113" s="22" t="s">
        <v>553</v>
      </c>
      <c r="E113" s="4" t="s">
        <v>503</v>
      </c>
      <c r="F113" s="4"/>
      <c r="G113" s="4"/>
      <c r="H113" s="4"/>
      <c r="I113" s="4"/>
      <c r="J113" s="5"/>
      <c r="K113" s="4"/>
      <c r="N113" s="4"/>
      <c r="O113" s="4"/>
      <c r="P113" s="4"/>
      <c r="Q113" s="4"/>
      <c r="R113" s="4"/>
      <c r="S113" s="4"/>
      <c r="T113" s="4"/>
      <c r="U113" s="4"/>
      <c r="V113" s="4"/>
      <c r="W113" s="4"/>
      <c r="X113" s="4"/>
      <c r="Y113" s="4"/>
      <c r="Z113" s="4"/>
      <c r="AA113" s="4"/>
      <c r="AB113" s="4"/>
      <c r="AC113" s="4"/>
      <c r="AD113" s="4"/>
      <c r="AE113" s="4"/>
      <c r="AF113" s="4"/>
      <c r="AG113" s="4"/>
      <c r="AH113" s="1" t="s">
        <v>1229</v>
      </c>
      <c r="AI113" s="7" t="s">
        <v>486</v>
      </c>
      <c r="AJ113" s="21" t="s">
        <v>491</v>
      </c>
      <c r="AK113" s="1">
        <v>31027</v>
      </c>
      <c r="AL113" s="12" t="s">
        <v>608</v>
      </c>
      <c r="AM113" s="8"/>
      <c r="AN113" s="8"/>
      <c r="AO113" s="1"/>
      <c r="BH113" s="128" t="s">
        <v>1207</v>
      </c>
      <c r="BI113" s="128" t="s">
        <v>1207</v>
      </c>
      <c r="BJ113" s="129" t="s">
        <v>1207</v>
      </c>
    </row>
    <row r="114" spans="1:62" ht="38.25" customHeight="1" x14ac:dyDescent="0.2">
      <c r="A114" s="9" t="s">
        <v>607</v>
      </c>
      <c r="B114" s="9" t="s">
        <v>607</v>
      </c>
      <c r="C114" s="9">
        <v>1</v>
      </c>
      <c r="D114" s="22" t="s">
        <v>91</v>
      </c>
      <c r="E114" s="4" t="s">
        <v>503</v>
      </c>
      <c r="F114" s="4" t="s">
        <v>276</v>
      </c>
      <c r="G114" s="4" t="s">
        <v>608</v>
      </c>
      <c r="H114" s="4" t="s">
        <v>608</v>
      </c>
      <c r="I114" s="4" t="s">
        <v>608</v>
      </c>
      <c r="J114" s="5">
        <v>48</v>
      </c>
      <c r="K114" s="4" t="s">
        <v>714</v>
      </c>
      <c r="L114" s="9" t="s">
        <v>1301</v>
      </c>
      <c r="N114" s="4">
        <v>1</v>
      </c>
      <c r="O114" s="4">
        <v>1</v>
      </c>
      <c r="P114" s="4">
        <v>1</v>
      </c>
      <c r="Q114" s="4">
        <v>2</v>
      </c>
      <c r="R114" s="4">
        <v>0</v>
      </c>
      <c r="S114" s="4">
        <v>1</v>
      </c>
      <c r="T114" s="4">
        <v>0</v>
      </c>
      <c r="U114" s="4">
        <v>0</v>
      </c>
      <c r="V114" s="4">
        <v>2</v>
      </c>
      <c r="W114" s="4">
        <v>0</v>
      </c>
      <c r="X114" s="4">
        <v>0</v>
      </c>
      <c r="Y114" s="4">
        <v>0</v>
      </c>
      <c r="Z114" s="4">
        <v>0</v>
      </c>
      <c r="AA114" s="4">
        <v>0</v>
      </c>
      <c r="AB114" s="4">
        <v>1</v>
      </c>
      <c r="AC114" s="4">
        <v>0</v>
      </c>
      <c r="AD114" s="4">
        <v>0</v>
      </c>
      <c r="AE114" s="4">
        <v>0</v>
      </c>
      <c r="AF114" s="4">
        <v>0</v>
      </c>
      <c r="AG114" s="4"/>
      <c r="AH114" s="1" t="s">
        <v>712</v>
      </c>
      <c r="AI114" s="7" t="s">
        <v>486</v>
      </c>
      <c r="AJ114" s="21" t="s">
        <v>491</v>
      </c>
      <c r="AK114" s="1">
        <v>39667</v>
      </c>
      <c r="AL114" s="12" t="s">
        <v>608</v>
      </c>
      <c r="AM114" s="8">
        <v>60</v>
      </c>
      <c r="AN114" s="8" t="s">
        <v>410</v>
      </c>
      <c r="AO114" s="1" t="s">
        <v>421</v>
      </c>
      <c r="AR114" s="9" t="s">
        <v>1004</v>
      </c>
      <c r="AS114" s="9" t="s">
        <v>1290</v>
      </c>
      <c r="AT114" s="9" t="s">
        <v>1005</v>
      </c>
      <c r="AU114" s="9" t="s">
        <v>1322</v>
      </c>
      <c r="AV114" s="9" t="s">
        <v>1313</v>
      </c>
      <c r="AW114" s="9" t="s">
        <v>713</v>
      </c>
      <c r="BH114" s="128">
        <v>1</v>
      </c>
      <c r="BI114" s="128" t="s">
        <v>1207</v>
      </c>
      <c r="BJ114" s="129" t="s">
        <v>1207</v>
      </c>
    </row>
    <row r="115" spans="1:62" ht="38.25" customHeight="1" x14ac:dyDescent="0.2">
      <c r="C115" s="9">
        <v>1</v>
      </c>
      <c r="D115" s="22" t="s">
        <v>554</v>
      </c>
      <c r="E115" s="4" t="s">
        <v>503</v>
      </c>
      <c r="F115" s="4"/>
      <c r="G115" s="4"/>
      <c r="H115" s="4"/>
      <c r="I115" s="4"/>
      <c r="J115" s="5"/>
      <c r="K115" s="4"/>
      <c r="N115" s="4"/>
      <c r="O115" s="4"/>
      <c r="P115" s="4"/>
      <c r="Q115" s="4"/>
      <c r="R115" s="4"/>
      <c r="S115" s="4"/>
      <c r="T115" s="4"/>
      <c r="U115" s="4"/>
      <c r="V115" s="4"/>
      <c r="W115" s="4"/>
      <c r="X115" s="4"/>
      <c r="Y115" s="4"/>
      <c r="Z115" s="4"/>
      <c r="AA115" s="4"/>
      <c r="AB115" s="4"/>
      <c r="AC115" s="4"/>
      <c r="AD115" s="4"/>
      <c r="AE115" s="4"/>
      <c r="AF115" s="4"/>
      <c r="AG115" s="4"/>
      <c r="AH115" s="1"/>
      <c r="AI115" s="4" t="s">
        <v>22</v>
      </c>
      <c r="AJ115" s="21" t="s">
        <v>491</v>
      </c>
      <c r="AK115" s="1">
        <v>49732</v>
      </c>
      <c r="AL115" s="12" t="s">
        <v>608</v>
      </c>
      <c r="AM115" s="8"/>
      <c r="AN115" s="8"/>
      <c r="AO115" s="1"/>
      <c r="BH115" s="128" t="s">
        <v>1207</v>
      </c>
      <c r="BI115" s="128" t="s">
        <v>1207</v>
      </c>
      <c r="BJ115" s="129" t="s">
        <v>1207</v>
      </c>
    </row>
    <row r="116" spans="1:62" ht="38.25" customHeight="1" x14ac:dyDescent="0.2">
      <c r="B116" s="9" t="s">
        <v>607</v>
      </c>
      <c r="C116" s="9">
        <v>1</v>
      </c>
      <c r="D116" s="22" t="s">
        <v>555</v>
      </c>
      <c r="E116" s="4" t="s">
        <v>503</v>
      </c>
      <c r="F116" s="4"/>
      <c r="G116" s="4" t="s">
        <v>608</v>
      </c>
      <c r="H116" s="4" t="s">
        <v>608</v>
      </c>
      <c r="I116" s="4"/>
      <c r="J116" s="5" t="s">
        <v>1196</v>
      </c>
      <c r="K116" s="4" t="s">
        <v>1231</v>
      </c>
      <c r="L116" s="9" t="s">
        <v>1297</v>
      </c>
      <c r="N116" s="4"/>
      <c r="O116" s="4"/>
      <c r="P116" s="4"/>
      <c r="Q116" s="4"/>
      <c r="R116" s="4"/>
      <c r="S116" s="4">
        <v>1</v>
      </c>
      <c r="T116" s="4"/>
      <c r="U116" s="4"/>
      <c r="V116" s="4"/>
      <c r="W116" s="4"/>
      <c r="X116" s="4"/>
      <c r="Y116" s="4">
        <v>1</v>
      </c>
      <c r="Z116" s="4"/>
      <c r="AA116" s="4">
        <v>1</v>
      </c>
      <c r="AB116" s="4"/>
      <c r="AC116" s="4"/>
      <c r="AD116" s="4"/>
      <c r="AE116" s="4"/>
      <c r="AF116" s="4"/>
      <c r="AG116" s="4">
        <v>1</v>
      </c>
      <c r="AH116" s="1" t="s">
        <v>1230</v>
      </c>
      <c r="AI116" s="4" t="s">
        <v>22</v>
      </c>
      <c r="AJ116" s="21" t="s">
        <v>491</v>
      </c>
      <c r="AK116" s="1">
        <v>46037</v>
      </c>
      <c r="AL116" s="12" t="s">
        <v>608</v>
      </c>
      <c r="AM116" s="8" t="s">
        <v>1215</v>
      </c>
      <c r="AN116" s="8"/>
      <c r="AO116" s="1"/>
      <c r="AR116" s="9" t="s">
        <v>1201</v>
      </c>
      <c r="AS116" s="9" t="s">
        <v>1289</v>
      </c>
      <c r="BH116" s="128" t="s">
        <v>1207</v>
      </c>
      <c r="BI116" s="128" t="s">
        <v>1207</v>
      </c>
      <c r="BJ116" s="129" t="s">
        <v>1207</v>
      </c>
    </row>
    <row r="117" spans="1:62" ht="38.25" customHeight="1" x14ac:dyDescent="0.2">
      <c r="A117" s="9" t="s">
        <v>607</v>
      </c>
      <c r="B117" s="9" t="s">
        <v>607</v>
      </c>
      <c r="C117" s="9">
        <v>1</v>
      </c>
      <c r="D117" s="22" t="s">
        <v>92</v>
      </c>
      <c r="E117" s="4" t="s">
        <v>8</v>
      </c>
      <c r="F117" s="4" t="s">
        <v>277</v>
      </c>
      <c r="G117" s="4" t="s">
        <v>607</v>
      </c>
      <c r="H117" s="4" t="s">
        <v>608</v>
      </c>
      <c r="I117" s="4" t="s">
        <v>607</v>
      </c>
      <c r="J117" s="5">
        <v>13</v>
      </c>
      <c r="K117" s="4" t="s">
        <v>622</v>
      </c>
      <c r="L117" s="9" t="s">
        <v>1301</v>
      </c>
      <c r="N117" s="4">
        <v>1</v>
      </c>
      <c r="O117" s="4">
        <v>1</v>
      </c>
      <c r="P117" s="4">
        <v>1</v>
      </c>
      <c r="Q117" s="4">
        <v>0</v>
      </c>
      <c r="R117" s="4">
        <v>0</v>
      </c>
      <c r="S117" s="4">
        <v>0</v>
      </c>
      <c r="T117" s="4">
        <v>0</v>
      </c>
      <c r="U117" s="4">
        <v>0</v>
      </c>
      <c r="V117" s="4">
        <v>0</v>
      </c>
      <c r="W117" s="4">
        <v>0</v>
      </c>
      <c r="X117" s="4">
        <v>0</v>
      </c>
      <c r="Y117" s="4">
        <v>0</v>
      </c>
      <c r="Z117" s="4">
        <v>0</v>
      </c>
      <c r="AA117" s="4">
        <v>1</v>
      </c>
      <c r="AB117" s="4">
        <v>0</v>
      </c>
      <c r="AC117" s="4">
        <v>0</v>
      </c>
      <c r="AD117" s="4">
        <v>0</v>
      </c>
      <c r="AE117" s="4">
        <v>0</v>
      </c>
      <c r="AF117" s="4">
        <v>0</v>
      </c>
      <c r="AG117" s="4"/>
      <c r="AH117" s="1" t="s">
        <v>715</v>
      </c>
      <c r="AI117" s="7" t="s">
        <v>486</v>
      </c>
      <c r="AJ117" s="21" t="s">
        <v>491</v>
      </c>
      <c r="AK117" s="1">
        <v>39667</v>
      </c>
      <c r="AL117" s="12" t="s">
        <v>608</v>
      </c>
      <c r="AM117" s="8">
        <v>50</v>
      </c>
      <c r="AN117" s="8" t="s">
        <v>410</v>
      </c>
      <c r="AO117" s="1" t="s">
        <v>416</v>
      </c>
      <c r="AR117" s="9" t="s">
        <v>716</v>
      </c>
      <c r="BH117" s="128" t="s">
        <v>1207</v>
      </c>
      <c r="BI117" s="128" t="s">
        <v>1207</v>
      </c>
      <c r="BJ117" s="129" t="s">
        <v>1207</v>
      </c>
    </row>
    <row r="118" spans="1:62" ht="38.25" customHeight="1" x14ac:dyDescent="0.2">
      <c r="A118" s="9" t="s">
        <v>607</v>
      </c>
      <c r="B118" s="9" t="s">
        <v>607</v>
      </c>
      <c r="C118" s="9">
        <v>1</v>
      </c>
      <c r="D118" s="22" t="s">
        <v>93</v>
      </c>
      <c r="E118" s="4" t="s">
        <v>528</v>
      </c>
      <c r="F118" s="4" t="s">
        <v>278</v>
      </c>
      <c r="G118" s="4" t="s">
        <v>930</v>
      </c>
      <c r="H118" s="4" t="s">
        <v>608</v>
      </c>
      <c r="I118" s="4" t="s">
        <v>607</v>
      </c>
      <c r="J118" s="5">
        <v>350</v>
      </c>
      <c r="K118" s="4" t="s">
        <v>719</v>
      </c>
      <c r="L118" s="9" t="s">
        <v>1299</v>
      </c>
      <c r="M118" s="9" t="s">
        <v>1384</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2</v>
      </c>
      <c r="AG118" s="4"/>
      <c r="AH118" s="1" t="s">
        <v>717</v>
      </c>
      <c r="AI118" s="7" t="s">
        <v>486</v>
      </c>
      <c r="AJ118" s="21" t="s">
        <v>491</v>
      </c>
      <c r="AK118" s="1">
        <v>19356</v>
      </c>
      <c r="AL118" s="12" t="s">
        <v>608</v>
      </c>
      <c r="AM118" s="8">
        <v>1069</v>
      </c>
      <c r="AN118" s="8" t="s">
        <v>410</v>
      </c>
      <c r="AO118" s="1" t="s">
        <v>416</v>
      </c>
      <c r="AR118" s="9" t="s">
        <v>646</v>
      </c>
      <c r="AS118" s="9" t="s">
        <v>1291</v>
      </c>
      <c r="AU118" s="9" t="s">
        <v>987</v>
      </c>
      <c r="AV118" s="9" t="s">
        <v>1316</v>
      </c>
      <c r="BD118" s="9" t="s">
        <v>16</v>
      </c>
      <c r="BH118" s="128" t="s">
        <v>1207</v>
      </c>
      <c r="BI118" s="128" t="s">
        <v>1207</v>
      </c>
      <c r="BJ118" s="129">
        <v>1</v>
      </c>
    </row>
    <row r="119" spans="1:62" ht="38.25" customHeight="1" x14ac:dyDescent="0.2">
      <c r="C119" s="9">
        <v>1</v>
      </c>
      <c r="D119" s="22" t="s">
        <v>132</v>
      </c>
      <c r="E119" s="4" t="s">
        <v>492</v>
      </c>
      <c r="F119" s="4" t="s">
        <v>310</v>
      </c>
      <c r="G119" s="4"/>
      <c r="H119" s="4"/>
      <c r="I119" s="4"/>
      <c r="J119" s="5">
        <v>147</v>
      </c>
      <c r="K119" s="4"/>
      <c r="N119" s="4"/>
      <c r="O119" s="4"/>
      <c r="P119" s="4"/>
      <c r="Q119" s="4"/>
      <c r="R119" s="4"/>
      <c r="S119" s="4"/>
      <c r="T119" s="4"/>
      <c r="U119" s="4"/>
      <c r="V119" s="4"/>
      <c r="W119" s="4"/>
      <c r="X119" s="4"/>
      <c r="Y119" s="4"/>
      <c r="Z119" s="4"/>
      <c r="AA119" s="4"/>
      <c r="AB119" s="4"/>
      <c r="AC119" s="4"/>
      <c r="AD119" s="4"/>
      <c r="AE119" s="4"/>
      <c r="AF119" s="4"/>
      <c r="AG119" s="4"/>
      <c r="AH119" s="1"/>
      <c r="AI119" s="7" t="s">
        <v>488</v>
      </c>
      <c r="AJ119" s="21" t="s">
        <v>491</v>
      </c>
      <c r="AK119" s="1">
        <v>33000</v>
      </c>
      <c r="AL119" s="12" t="s">
        <v>608</v>
      </c>
      <c r="AM119" s="8">
        <v>280</v>
      </c>
      <c r="AN119" s="8" t="s">
        <v>411</v>
      </c>
      <c r="AO119" s="1" t="s">
        <v>462</v>
      </c>
      <c r="AX119" s="9">
        <v>0</v>
      </c>
      <c r="AY119" s="9" t="s">
        <v>1114</v>
      </c>
      <c r="AZ119" s="9" t="s">
        <v>1115</v>
      </c>
      <c r="BH119" s="128" t="s">
        <v>1207</v>
      </c>
      <c r="BI119" s="128" t="s">
        <v>1207</v>
      </c>
      <c r="BJ119" s="129" t="s">
        <v>1207</v>
      </c>
    </row>
    <row r="120" spans="1:62" ht="38.25" customHeight="1" x14ac:dyDescent="0.2">
      <c r="B120" s="9" t="s">
        <v>607</v>
      </c>
      <c r="C120" s="9">
        <v>1</v>
      </c>
      <c r="D120" s="22" t="s">
        <v>929</v>
      </c>
      <c r="E120" s="4" t="s">
        <v>492</v>
      </c>
      <c r="F120" s="4" t="s">
        <v>223</v>
      </c>
      <c r="G120" s="4" t="s">
        <v>615</v>
      </c>
      <c r="H120" s="4" t="s">
        <v>608</v>
      </c>
      <c r="I120" s="4"/>
      <c r="J120" s="5">
        <v>51</v>
      </c>
      <c r="K120" s="4" t="s">
        <v>1220</v>
      </c>
      <c r="L120" s="9" t="s">
        <v>1302</v>
      </c>
      <c r="N120" s="4"/>
      <c r="O120" s="4"/>
      <c r="P120" s="4"/>
      <c r="Q120" s="4"/>
      <c r="R120" s="4"/>
      <c r="S120" s="4"/>
      <c r="T120" s="4"/>
      <c r="U120" s="4"/>
      <c r="V120" s="4"/>
      <c r="W120" s="4"/>
      <c r="X120" s="4"/>
      <c r="Y120" s="4"/>
      <c r="Z120" s="4"/>
      <c r="AA120" s="4"/>
      <c r="AB120" s="4"/>
      <c r="AC120" s="4"/>
      <c r="AD120" s="4"/>
      <c r="AE120" s="4"/>
      <c r="AF120" s="4"/>
      <c r="AG120" s="4"/>
      <c r="AH120" s="6" t="s">
        <v>1199</v>
      </c>
      <c r="AI120" s="7" t="s">
        <v>484</v>
      </c>
      <c r="AJ120" s="21" t="s">
        <v>491</v>
      </c>
      <c r="AK120" s="6">
        <v>26544</v>
      </c>
      <c r="AL120" s="12" t="s">
        <v>608</v>
      </c>
      <c r="AM120" s="8">
        <v>150</v>
      </c>
      <c r="AN120" s="8" t="s">
        <v>410</v>
      </c>
      <c r="AO120" s="1" t="s">
        <v>414</v>
      </c>
      <c r="AR120" s="9">
        <v>30</v>
      </c>
      <c r="AS120" s="9" t="s">
        <v>1289</v>
      </c>
      <c r="AU120" s="9" t="s">
        <v>1323</v>
      </c>
      <c r="AV120" s="9" t="s">
        <v>1316</v>
      </c>
      <c r="BH120" s="128" t="s">
        <v>1207</v>
      </c>
      <c r="BI120" s="128" t="s">
        <v>1207</v>
      </c>
      <c r="BJ120" s="129" t="s">
        <v>1207</v>
      </c>
    </row>
    <row r="121" spans="1:62" ht="38.25" customHeight="1" x14ac:dyDescent="0.2">
      <c r="A121" s="9" t="s">
        <v>607</v>
      </c>
      <c r="C121" s="9">
        <v>1</v>
      </c>
      <c r="D121" s="22" t="s">
        <v>165</v>
      </c>
      <c r="E121" s="4" t="s">
        <v>503</v>
      </c>
      <c r="F121" s="4" t="s">
        <v>343</v>
      </c>
      <c r="G121" s="4" t="s">
        <v>607</v>
      </c>
      <c r="H121" s="4" t="s">
        <v>607</v>
      </c>
      <c r="I121" s="4" t="s">
        <v>608</v>
      </c>
      <c r="J121" s="5">
        <v>29</v>
      </c>
      <c r="K121" s="4" t="s">
        <v>622</v>
      </c>
      <c r="L121" s="9" t="s">
        <v>1299</v>
      </c>
      <c r="M121" s="9" t="s">
        <v>1384</v>
      </c>
      <c r="N121" s="4">
        <v>0</v>
      </c>
      <c r="O121" s="4">
        <v>3</v>
      </c>
      <c r="P121" s="4">
        <v>3</v>
      </c>
      <c r="Q121" s="4">
        <v>3</v>
      </c>
      <c r="R121" s="4">
        <v>3</v>
      </c>
      <c r="S121" s="4">
        <v>0</v>
      </c>
      <c r="T121" s="4">
        <v>1</v>
      </c>
      <c r="U121" s="4">
        <v>2</v>
      </c>
      <c r="V121" s="4">
        <v>0</v>
      </c>
      <c r="W121" s="4">
        <v>3</v>
      </c>
      <c r="X121" s="4">
        <v>2</v>
      </c>
      <c r="Y121" s="4">
        <v>1</v>
      </c>
      <c r="Z121" s="4">
        <v>2</v>
      </c>
      <c r="AA121" s="4">
        <v>3</v>
      </c>
      <c r="AB121" s="4">
        <v>1</v>
      </c>
      <c r="AC121" s="4">
        <v>1</v>
      </c>
      <c r="AD121" s="4">
        <v>1</v>
      </c>
      <c r="AE121" s="4">
        <v>2</v>
      </c>
      <c r="AF121" s="4">
        <v>3</v>
      </c>
      <c r="AG121" s="4"/>
      <c r="AH121" s="1" t="s">
        <v>720</v>
      </c>
      <c r="AI121" s="4" t="s">
        <v>22</v>
      </c>
      <c r="AJ121" s="21" t="s">
        <v>491</v>
      </c>
      <c r="AK121" s="1">
        <v>35000</v>
      </c>
      <c r="AL121" s="12" t="s">
        <v>608</v>
      </c>
      <c r="AM121" s="8">
        <v>45</v>
      </c>
      <c r="AN121" s="8" t="s">
        <v>410</v>
      </c>
      <c r="AO121" s="1" t="s">
        <v>414</v>
      </c>
      <c r="AR121" s="9" t="s">
        <v>614</v>
      </c>
      <c r="AS121" s="9" t="s">
        <v>1290</v>
      </c>
      <c r="AX121" s="9" t="s">
        <v>1032</v>
      </c>
      <c r="AY121" s="9" t="s">
        <v>1043</v>
      </c>
      <c r="AZ121" s="9" t="s">
        <v>1044</v>
      </c>
      <c r="BH121" s="128">
        <v>1</v>
      </c>
      <c r="BI121" s="128" t="s">
        <v>1207</v>
      </c>
      <c r="BJ121" s="129" t="s">
        <v>1207</v>
      </c>
    </row>
    <row r="122" spans="1:62" ht="38.25" customHeight="1" x14ac:dyDescent="0.2">
      <c r="A122" s="9" t="s">
        <v>607</v>
      </c>
      <c r="B122" s="9" t="s">
        <v>607</v>
      </c>
      <c r="C122" s="9">
        <v>1</v>
      </c>
      <c r="D122" s="22" t="s">
        <v>52</v>
      </c>
      <c r="E122" s="4" t="s">
        <v>509</v>
      </c>
      <c r="F122" s="4" t="s">
        <v>509</v>
      </c>
      <c r="G122" s="4" t="s">
        <v>607</v>
      </c>
      <c r="H122" s="4" t="s">
        <v>607</v>
      </c>
      <c r="I122" s="4" t="s">
        <v>607</v>
      </c>
      <c r="J122" s="5">
        <v>209</v>
      </c>
      <c r="K122" s="4" t="s">
        <v>626</v>
      </c>
      <c r="L122" s="9" t="s">
        <v>1295</v>
      </c>
      <c r="M122" s="9" t="s">
        <v>1383</v>
      </c>
      <c r="N122" s="4">
        <v>0</v>
      </c>
      <c r="O122" s="4">
        <v>1</v>
      </c>
      <c r="P122" s="4">
        <v>0</v>
      </c>
      <c r="Q122" s="4">
        <v>0</v>
      </c>
      <c r="R122" s="4">
        <v>0</v>
      </c>
      <c r="S122" s="4">
        <v>1</v>
      </c>
      <c r="T122" s="4">
        <v>1</v>
      </c>
      <c r="U122" s="4">
        <v>0</v>
      </c>
      <c r="V122" s="4">
        <v>0</v>
      </c>
      <c r="W122" s="4">
        <v>1</v>
      </c>
      <c r="X122" s="4">
        <v>1</v>
      </c>
      <c r="Y122" s="4">
        <v>1</v>
      </c>
      <c r="Z122" s="4">
        <v>0</v>
      </c>
      <c r="AA122" s="4">
        <v>0</v>
      </c>
      <c r="AB122" s="4">
        <v>0</v>
      </c>
      <c r="AC122" s="4">
        <v>0</v>
      </c>
      <c r="AD122" s="4">
        <v>0</v>
      </c>
      <c r="AE122" s="4">
        <v>1</v>
      </c>
      <c r="AF122" s="4">
        <v>3</v>
      </c>
      <c r="AG122" s="4">
        <v>1</v>
      </c>
      <c r="AH122" s="12" t="s">
        <v>721</v>
      </c>
      <c r="AI122" s="7" t="s">
        <v>485</v>
      </c>
      <c r="AJ122" s="21" t="s">
        <v>491</v>
      </c>
      <c r="AK122" s="1">
        <v>20346</v>
      </c>
      <c r="AL122" s="12" t="s">
        <v>608</v>
      </c>
      <c r="AM122" s="10">
        <v>65000</v>
      </c>
      <c r="AN122" s="8" t="s">
        <v>410</v>
      </c>
      <c r="AO122" s="1" t="s">
        <v>424</v>
      </c>
      <c r="AR122" s="9" t="s">
        <v>624</v>
      </c>
      <c r="AS122" s="9" t="s">
        <v>1289</v>
      </c>
      <c r="AT122" s="9" t="s">
        <v>722</v>
      </c>
      <c r="BB122" s="9" t="s">
        <v>1100</v>
      </c>
      <c r="BC122" s="9" t="s">
        <v>1101</v>
      </c>
      <c r="BH122" s="128" t="s">
        <v>1207</v>
      </c>
      <c r="BI122" s="128" t="s">
        <v>1207</v>
      </c>
      <c r="BJ122" s="129" t="s">
        <v>1207</v>
      </c>
    </row>
    <row r="123" spans="1:62" ht="38.25" customHeight="1" x14ac:dyDescent="0.2">
      <c r="A123" s="9" t="s">
        <v>607</v>
      </c>
      <c r="B123" s="9" t="s">
        <v>607</v>
      </c>
      <c r="C123" s="9">
        <v>1</v>
      </c>
      <c r="D123" s="22" t="s">
        <v>53</v>
      </c>
      <c r="E123" s="4" t="s">
        <v>492</v>
      </c>
      <c r="F123" s="4" t="s">
        <v>243</v>
      </c>
      <c r="G123" s="4" t="s">
        <v>607</v>
      </c>
      <c r="H123" s="4" t="s">
        <v>607</v>
      </c>
      <c r="I123" s="4" t="s">
        <v>607</v>
      </c>
      <c r="J123" s="5">
        <f>22+540+236+6916</f>
        <v>7714</v>
      </c>
      <c r="K123" s="4" t="s">
        <v>642</v>
      </c>
      <c r="L123" s="9" t="s">
        <v>1301</v>
      </c>
      <c r="M123" s="9" t="s">
        <v>1384</v>
      </c>
      <c r="N123" s="4">
        <v>0</v>
      </c>
      <c r="O123" s="4">
        <v>0</v>
      </c>
      <c r="P123" s="4">
        <v>0</v>
      </c>
      <c r="Q123" s="4">
        <v>0</v>
      </c>
      <c r="R123" s="4">
        <v>0</v>
      </c>
      <c r="S123" s="4">
        <v>0</v>
      </c>
      <c r="T123" s="4">
        <v>0</v>
      </c>
      <c r="U123" s="4">
        <v>0</v>
      </c>
      <c r="V123" s="4">
        <v>0</v>
      </c>
      <c r="W123" s="4">
        <v>0</v>
      </c>
      <c r="X123" s="4">
        <v>0</v>
      </c>
      <c r="Y123" s="4">
        <v>3</v>
      </c>
      <c r="Z123" s="4">
        <v>0</v>
      </c>
      <c r="AA123" s="4">
        <v>1</v>
      </c>
      <c r="AB123" s="4">
        <v>1</v>
      </c>
      <c r="AC123" s="4">
        <v>0</v>
      </c>
      <c r="AD123" s="4">
        <v>0</v>
      </c>
      <c r="AE123" s="4">
        <v>2</v>
      </c>
      <c r="AF123" s="4">
        <v>3</v>
      </c>
      <c r="AG123" s="4">
        <v>2</v>
      </c>
      <c r="AH123" s="12" t="s">
        <v>724</v>
      </c>
      <c r="AI123" s="7" t="s">
        <v>485</v>
      </c>
      <c r="AJ123" s="21" t="s">
        <v>491</v>
      </c>
      <c r="AK123" s="1">
        <v>44257</v>
      </c>
      <c r="AL123" s="12" t="s">
        <v>608</v>
      </c>
      <c r="AM123" s="10">
        <v>22842</v>
      </c>
      <c r="AN123" s="8" t="s">
        <v>410</v>
      </c>
      <c r="AO123" s="1" t="s">
        <v>428</v>
      </c>
      <c r="AR123" s="9" t="s">
        <v>614</v>
      </c>
      <c r="AS123" s="9" t="s">
        <v>1290</v>
      </c>
      <c r="AT123" s="9" t="s">
        <v>725</v>
      </c>
      <c r="AU123" s="9" t="s">
        <v>900</v>
      </c>
      <c r="AV123" s="9" t="s">
        <v>1318</v>
      </c>
      <c r="BD123" s="9" t="s">
        <v>16</v>
      </c>
      <c r="BE123" s="9" t="s">
        <v>1350</v>
      </c>
      <c r="BF123" s="9" t="s">
        <v>1318</v>
      </c>
      <c r="BH123" s="128" t="s">
        <v>1207</v>
      </c>
      <c r="BI123" s="128" t="s">
        <v>1207</v>
      </c>
      <c r="BJ123" s="129" t="s">
        <v>1207</v>
      </c>
    </row>
    <row r="124" spans="1:62" ht="38.25" customHeight="1" x14ac:dyDescent="0.2">
      <c r="C124" s="9">
        <v>1</v>
      </c>
      <c r="D124" s="22" t="s">
        <v>78</v>
      </c>
      <c r="E124" s="4" t="s">
        <v>516</v>
      </c>
      <c r="F124" s="4" t="s">
        <v>268</v>
      </c>
      <c r="G124" s="4"/>
      <c r="H124" s="4"/>
      <c r="I124" s="4"/>
      <c r="J124" s="5">
        <v>620</v>
      </c>
      <c r="K124" s="4"/>
      <c r="N124" s="4"/>
      <c r="O124" s="4"/>
      <c r="P124" s="4"/>
      <c r="Q124" s="4"/>
      <c r="R124" s="4"/>
      <c r="S124" s="4"/>
      <c r="T124" s="4"/>
      <c r="U124" s="4"/>
      <c r="V124" s="4"/>
      <c r="W124" s="4"/>
      <c r="X124" s="4"/>
      <c r="Y124" s="4"/>
      <c r="Z124" s="4"/>
      <c r="AA124" s="4"/>
      <c r="AB124" s="4"/>
      <c r="AC124" s="4"/>
      <c r="AD124" s="4"/>
      <c r="AE124" s="4"/>
      <c r="AF124" s="4"/>
      <c r="AG124" s="4"/>
      <c r="AH124" s="1"/>
      <c r="AI124" s="7" t="s">
        <v>485</v>
      </c>
      <c r="AJ124" s="21" t="s">
        <v>491</v>
      </c>
      <c r="AK124" s="1">
        <v>42118</v>
      </c>
      <c r="AL124" s="12" t="s">
        <v>608</v>
      </c>
      <c r="AM124" s="8">
        <v>1500</v>
      </c>
      <c r="AN124" s="8" t="s">
        <v>411</v>
      </c>
      <c r="AO124" s="1" t="s">
        <v>443</v>
      </c>
      <c r="BH124" s="128" t="s">
        <v>1207</v>
      </c>
      <c r="BI124" s="128" t="s">
        <v>1207</v>
      </c>
      <c r="BJ124" s="129" t="s">
        <v>1207</v>
      </c>
    </row>
    <row r="125" spans="1:62" ht="38.25" customHeight="1" x14ac:dyDescent="0.2">
      <c r="A125" s="9" t="s">
        <v>607</v>
      </c>
      <c r="B125" s="9" t="s">
        <v>607</v>
      </c>
      <c r="C125" s="9">
        <v>1</v>
      </c>
      <c r="D125" s="22" t="s">
        <v>33</v>
      </c>
      <c r="E125" s="4" t="s">
        <v>492</v>
      </c>
      <c r="F125" s="4" t="s">
        <v>224</v>
      </c>
      <c r="G125" s="4" t="s">
        <v>608</v>
      </c>
      <c r="H125" s="4" t="s">
        <v>610</v>
      </c>
      <c r="I125" s="4" t="s">
        <v>726</v>
      </c>
      <c r="J125" s="5">
        <v>65</v>
      </c>
      <c r="K125" s="4" t="s">
        <v>622</v>
      </c>
      <c r="L125" s="9" t="s">
        <v>1299</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1</v>
      </c>
      <c r="AG125" s="4">
        <v>0</v>
      </c>
      <c r="AH125" s="6" t="s">
        <v>727</v>
      </c>
      <c r="AI125" s="7" t="s">
        <v>484</v>
      </c>
      <c r="AJ125" s="21" t="s">
        <v>491</v>
      </c>
      <c r="AK125" s="1">
        <v>27200</v>
      </c>
      <c r="AL125" s="12" t="s">
        <v>608</v>
      </c>
      <c r="AM125" s="8">
        <v>178</v>
      </c>
      <c r="AN125" s="8" t="s">
        <v>410</v>
      </c>
      <c r="AO125" s="1" t="s">
        <v>633</v>
      </c>
      <c r="AP125" s="31"/>
      <c r="AR125" s="9" t="s">
        <v>729</v>
      </c>
      <c r="AS125" s="9" t="s">
        <v>1289</v>
      </c>
      <c r="AT125" s="9" t="s">
        <v>934</v>
      </c>
      <c r="AU125" s="9" t="s">
        <v>935</v>
      </c>
      <c r="AV125" s="9" t="s">
        <v>1318</v>
      </c>
      <c r="BD125" s="9" t="s">
        <v>17</v>
      </c>
      <c r="BE125" s="9" t="s">
        <v>728</v>
      </c>
      <c r="BF125" s="9" t="s">
        <v>1316</v>
      </c>
      <c r="BH125" s="128" t="s">
        <v>1207</v>
      </c>
      <c r="BI125" s="128" t="s">
        <v>1207</v>
      </c>
      <c r="BJ125" s="129" t="s">
        <v>1207</v>
      </c>
    </row>
    <row r="126" spans="1:62" ht="38.25" customHeight="1" x14ac:dyDescent="0.2">
      <c r="C126" s="9">
        <v>1</v>
      </c>
      <c r="D126" s="23" t="s">
        <v>510</v>
      </c>
      <c r="E126" s="9" t="s">
        <v>511</v>
      </c>
      <c r="F126" s="9" t="s">
        <v>485</v>
      </c>
      <c r="L126" s="9" t="s">
        <v>1299</v>
      </c>
      <c r="M126" s="9" t="s">
        <v>1384</v>
      </c>
      <c r="AI126" s="9" t="s">
        <v>485</v>
      </c>
      <c r="AK126" s="9">
        <v>56042</v>
      </c>
      <c r="AL126" s="44" t="s">
        <v>608</v>
      </c>
      <c r="AT126" s="9" t="s">
        <v>1167</v>
      </c>
      <c r="AU126" s="9" t="s">
        <v>901</v>
      </c>
      <c r="AV126" s="9" t="s">
        <v>1318</v>
      </c>
      <c r="BH126" s="128" t="s">
        <v>1207</v>
      </c>
      <c r="BI126" s="128" t="s">
        <v>1207</v>
      </c>
      <c r="BJ126" s="129" t="s">
        <v>1207</v>
      </c>
    </row>
    <row r="127" spans="1:62" ht="38.25" customHeight="1" x14ac:dyDescent="0.2">
      <c r="A127" s="9" t="s">
        <v>607</v>
      </c>
      <c r="B127" s="9" t="s">
        <v>607</v>
      </c>
      <c r="C127" s="9">
        <v>1</v>
      </c>
      <c r="D127" s="22" t="s">
        <v>203</v>
      </c>
      <c r="E127" s="4" t="s">
        <v>494</v>
      </c>
      <c r="F127" s="4" t="s">
        <v>372</v>
      </c>
      <c r="G127" s="4" t="s">
        <v>607</v>
      </c>
      <c r="H127" s="4" t="s">
        <v>607</v>
      </c>
      <c r="I127" s="4" t="s">
        <v>607</v>
      </c>
      <c r="J127" s="5">
        <v>35</v>
      </c>
      <c r="K127" s="4" t="s">
        <v>622</v>
      </c>
      <c r="N127" s="4">
        <v>2</v>
      </c>
      <c r="O127" s="4">
        <v>1</v>
      </c>
      <c r="P127" s="4" t="s">
        <v>801</v>
      </c>
      <c r="Q127" s="4">
        <v>0</v>
      </c>
      <c r="R127" s="4">
        <v>3</v>
      </c>
      <c r="S127" s="4">
        <v>3</v>
      </c>
      <c r="T127" s="4">
        <v>0</v>
      </c>
      <c r="U127" s="4">
        <v>0</v>
      </c>
      <c r="V127" s="4">
        <v>0</v>
      </c>
      <c r="W127" s="4">
        <v>1</v>
      </c>
      <c r="X127" s="4">
        <v>1</v>
      </c>
      <c r="Y127" s="4">
        <v>1</v>
      </c>
      <c r="Z127" s="4">
        <v>2</v>
      </c>
      <c r="AA127" s="4">
        <v>3</v>
      </c>
      <c r="AB127" s="4">
        <v>3</v>
      </c>
      <c r="AC127" s="4">
        <v>0</v>
      </c>
      <c r="AD127" s="4">
        <v>1</v>
      </c>
      <c r="AE127" s="4">
        <v>0</v>
      </c>
      <c r="AF127" s="4">
        <v>3</v>
      </c>
      <c r="AG127" s="4">
        <v>1</v>
      </c>
      <c r="AH127" s="1" t="s">
        <v>730</v>
      </c>
      <c r="AI127" s="7" t="s">
        <v>23</v>
      </c>
      <c r="AJ127" s="21" t="s">
        <v>491</v>
      </c>
      <c r="AK127" s="1">
        <v>50313</v>
      </c>
      <c r="AL127" s="12" t="s">
        <v>608</v>
      </c>
      <c r="AM127" s="8">
        <f>94+24+3</f>
        <v>121</v>
      </c>
      <c r="AN127" s="8" t="s">
        <v>411</v>
      </c>
      <c r="AO127" s="1" t="s">
        <v>731</v>
      </c>
      <c r="AR127" s="9" t="s">
        <v>624</v>
      </c>
      <c r="AS127" s="9" t="s">
        <v>1289</v>
      </c>
      <c r="AW127" s="9" t="s">
        <v>733</v>
      </c>
      <c r="AX127" s="9">
        <v>0</v>
      </c>
      <c r="AY127" s="9" t="s">
        <v>1116</v>
      </c>
      <c r="AZ127" s="9" t="s">
        <v>1117</v>
      </c>
      <c r="BD127" s="9" t="s">
        <v>17</v>
      </c>
      <c r="BE127" s="9" t="s">
        <v>732</v>
      </c>
      <c r="BF127" s="9" t="s">
        <v>1316</v>
      </c>
      <c r="BH127" s="128" t="s">
        <v>1207</v>
      </c>
      <c r="BI127" s="128" t="s">
        <v>1207</v>
      </c>
      <c r="BJ127" s="129" t="s">
        <v>1207</v>
      </c>
    </row>
    <row r="128" spans="1:62" ht="38.25" customHeight="1" x14ac:dyDescent="0.2">
      <c r="C128" s="9">
        <v>1</v>
      </c>
      <c r="D128" s="22" t="s">
        <v>94</v>
      </c>
      <c r="E128" s="4" t="s">
        <v>511</v>
      </c>
      <c r="F128" s="4" t="s">
        <v>966</v>
      </c>
      <c r="G128" s="4" t="s">
        <v>607</v>
      </c>
      <c r="H128" s="4"/>
      <c r="I128" s="4"/>
      <c r="J128" s="5">
        <v>201</v>
      </c>
      <c r="K128" s="4"/>
      <c r="L128" s="9" t="s">
        <v>1298</v>
      </c>
      <c r="N128" s="4"/>
      <c r="O128" s="4"/>
      <c r="P128" s="4"/>
      <c r="Q128" s="4"/>
      <c r="R128" s="4"/>
      <c r="S128" s="4"/>
      <c r="T128" s="4"/>
      <c r="U128" s="4"/>
      <c r="V128" s="4"/>
      <c r="W128" s="4"/>
      <c r="X128" s="4"/>
      <c r="Y128" s="4"/>
      <c r="Z128" s="4"/>
      <c r="AA128" s="4"/>
      <c r="AB128" s="4"/>
      <c r="AC128" s="4"/>
      <c r="AD128" s="4"/>
      <c r="AE128" s="4"/>
      <c r="AF128" s="4"/>
      <c r="AG128" s="4"/>
      <c r="AH128" s="1" t="s">
        <v>967</v>
      </c>
      <c r="AI128" s="7" t="s">
        <v>486</v>
      </c>
      <c r="AJ128" s="21" t="s">
        <v>491</v>
      </c>
      <c r="AK128" s="1">
        <v>48828</v>
      </c>
      <c r="AL128" s="12" t="s">
        <v>608</v>
      </c>
      <c r="AM128" s="8">
        <v>560</v>
      </c>
      <c r="AN128" s="8" t="s">
        <v>411</v>
      </c>
      <c r="AO128" s="1" t="s">
        <v>447</v>
      </c>
      <c r="AU128" s="9" t="s">
        <v>968</v>
      </c>
      <c r="AV128" s="9" t="s">
        <v>1318</v>
      </c>
      <c r="BD128" s="9" t="s">
        <v>17</v>
      </c>
      <c r="BE128" s="9" t="s">
        <v>1351</v>
      </c>
      <c r="BF128" s="9" t="s">
        <v>1316</v>
      </c>
      <c r="BH128" s="128" t="s">
        <v>1207</v>
      </c>
      <c r="BI128" s="128" t="s">
        <v>1207</v>
      </c>
      <c r="BJ128" s="129" t="s">
        <v>1207</v>
      </c>
    </row>
    <row r="129" spans="1:62" ht="38.25" customHeight="1" x14ac:dyDescent="0.2">
      <c r="C129" s="9">
        <v>1</v>
      </c>
      <c r="D129" s="22" t="s">
        <v>54</v>
      </c>
      <c r="E129" s="4" t="s">
        <v>492</v>
      </c>
      <c r="F129" s="4" t="s">
        <v>244</v>
      </c>
      <c r="G129" s="4"/>
      <c r="H129" s="4"/>
      <c r="I129" s="4"/>
      <c r="J129" s="5">
        <v>325</v>
      </c>
      <c r="K129" s="4"/>
      <c r="N129" s="4"/>
      <c r="O129" s="4"/>
      <c r="P129" s="4"/>
      <c r="Q129" s="4"/>
      <c r="R129" s="4"/>
      <c r="S129" s="4"/>
      <c r="T129" s="4"/>
      <c r="U129" s="4"/>
      <c r="V129" s="4"/>
      <c r="W129" s="4"/>
      <c r="X129" s="4"/>
      <c r="Y129" s="4"/>
      <c r="Z129" s="4"/>
      <c r="AA129" s="4"/>
      <c r="AB129" s="4"/>
      <c r="AC129" s="4"/>
      <c r="AD129" s="4"/>
      <c r="AE129" s="4"/>
      <c r="AF129" s="4"/>
      <c r="AG129" s="4"/>
      <c r="AH129" s="1"/>
      <c r="AI129" s="7" t="s">
        <v>485</v>
      </c>
      <c r="AJ129" s="21" t="s">
        <v>491</v>
      </c>
      <c r="AK129" s="1">
        <v>28277</v>
      </c>
      <c r="AL129" s="12" t="s">
        <v>608</v>
      </c>
      <c r="AM129" s="8">
        <v>913</v>
      </c>
      <c r="AN129" s="8" t="s">
        <v>409</v>
      </c>
      <c r="AO129" s="1" t="s">
        <v>429</v>
      </c>
      <c r="AU129" s="9" t="s">
        <v>902</v>
      </c>
      <c r="AV129" s="9" t="s">
        <v>1327</v>
      </c>
      <c r="BH129" s="128" t="s">
        <v>1207</v>
      </c>
      <c r="BI129" s="128" t="s">
        <v>1207</v>
      </c>
      <c r="BJ129" s="129" t="s">
        <v>1207</v>
      </c>
    </row>
    <row r="130" spans="1:62" ht="38.25" customHeight="1" x14ac:dyDescent="0.2">
      <c r="A130" s="9" t="s">
        <v>607</v>
      </c>
      <c r="B130" s="9" t="s">
        <v>607</v>
      </c>
      <c r="C130" s="9">
        <v>1</v>
      </c>
      <c r="D130" s="22" t="s">
        <v>734</v>
      </c>
      <c r="E130" s="4" t="s">
        <v>503</v>
      </c>
      <c r="F130" s="4" t="s">
        <v>225</v>
      </c>
      <c r="G130" s="4" t="s">
        <v>607</v>
      </c>
      <c r="H130" s="4" t="s">
        <v>607</v>
      </c>
      <c r="I130" s="4" t="s">
        <v>608</v>
      </c>
      <c r="J130" s="5">
        <v>27</v>
      </c>
      <c r="K130" s="4" t="s">
        <v>642</v>
      </c>
      <c r="L130" s="9" t="s">
        <v>1297</v>
      </c>
      <c r="N130" s="4">
        <v>3</v>
      </c>
      <c r="O130" s="4">
        <v>2</v>
      </c>
      <c r="P130" s="4">
        <v>1</v>
      </c>
      <c r="Q130" s="4">
        <v>0</v>
      </c>
      <c r="R130" s="4">
        <v>3</v>
      </c>
      <c r="S130" s="4">
        <v>2</v>
      </c>
      <c r="T130" s="4" t="s">
        <v>700</v>
      </c>
      <c r="U130" s="4" t="s">
        <v>700</v>
      </c>
      <c r="V130" s="4" t="s">
        <v>700</v>
      </c>
      <c r="W130" s="4" t="s">
        <v>700</v>
      </c>
      <c r="X130" s="4" t="s">
        <v>700</v>
      </c>
      <c r="Y130" s="4" t="s">
        <v>700</v>
      </c>
      <c r="Z130" s="4">
        <v>1</v>
      </c>
      <c r="AA130" s="4">
        <v>3</v>
      </c>
      <c r="AB130" s="4">
        <v>0</v>
      </c>
      <c r="AC130" s="4">
        <v>0</v>
      </c>
      <c r="AD130" s="4">
        <v>2</v>
      </c>
      <c r="AE130" s="4">
        <v>1</v>
      </c>
      <c r="AF130" s="4">
        <v>3</v>
      </c>
      <c r="AG130" s="4">
        <v>3</v>
      </c>
      <c r="AH130" s="6" t="s">
        <v>735</v>
      </c>
      <c r="AI130" s="7" t="s">
        <v>484</v>
      </c>
      <c r="AJ130" s="21" t="s">
        <v>491</v>
      </c>
      <c r="AK130" s="6">
        <v>26544</v>
      </c>
      <c r="AL130" s="12" t="s">
        <v>608</v>
      </c>
      <c r="AM130" s="8">
        <v>58</v>
      </c>
      <c r="AN130" s="8" t="s">
        <v>410</v>
      </c>
      <c r="AO130" s="1" t="s">
        <v>416</v>
      </c>
      <c r="AP130" s="1"/>
      <c r="AR130" s="9" t="s">
        <v>614</v>
      </c>
      <c r="AS130" s="9" t="s">
        <v>1290</v>
      </c>
      <c r="AW130" s="9" t="s">
        <v>736</v>
      </c>
      <c r="AX130" s="9" t="s">
        <v>1029</v>
      </c>
      <c r="AY130" s="9" t="s">
        <v>1060</v>
      </c>
      <c r="AZ130" s="30">
        <v>42783</v>
      </c>
      <c r="BH130" s="128">
        <v>1</v>
      </c>
      <c r="BI130" s="128" t="s">
        <v>1207</v>
      </c>
      <c r="BJ130" s="129" t="s">
        <v>1207</v>
      </c>
    </row>
    <row r="131" spans="1:62" ht="38.25" customHeight="1" x14ac:dyDescent="0.2">
      <c r="C131" s="9">
        <v>1</v>
      </c>
      <c r="D131" s="22" t="s">
        <v>133</v>
      </c>
      <c r="E131" s="4" t="s">
        <v>494</v>
      </c>
      <c r="F131" s="4" t="s">
        <v>311</v>
      </c>
      <c r="G131" s="4"/>
      <c r="H131" s="4"/>
      <c r="I131" s="4"/>
      <c r="J131" s="5">
        <v>52</v>
      </c>
      <c r="K131" s="4"/>
      <c r="N131" s="4"/>
      <c r="O131" s="4"/>
      <c r="P131" s="4"/>
      <c r="Q131" s="4"/>
      <c r="R131" s="4"/>
      <c r="S131" s="4"/>
      <c r="T131" s="4"/>
      <c r="U131" s="4"/>
      <c r="V131" s="4"/>
      <c r="W131" s="4"/>
      <c r="X131" s="4"/>
      <c r="Y131" s="4"/>
      <c r="Z131" s="4"/>
      <c r="AA131" s="4"/>
      <c r="AB131" s="4"/>
      <c r="AC131" s="4"/>
      <c r="AD131" s="4"/>
      <c r="AE131" s="4"/>
      <c r="AF131" s="4"/>
      <c r="AG131" s="4"/>
      <c r="AH131" s="1"/>
      <c r="AI131" s="7" t="s">
        <v>488</v>
      </c>
      <c r="AJ131" s="21" t="s">
        <v>491</v>
      </c>
      <c r="AK131" s="1">
        <v>45365</v>
      </c>
      <c r="AL131" s="12" t="s">
        <v>608</v>
      </c>
      <c r="AM131" s="8">
        <v>130</v>
      </c>
      <c r="AN131" s="8" t="s">
        <v>410</v>
      </c>
      <c r="AO131" s="1" t="s">
        <v>414</v>
      </c>
      <c r="BH131" s="128" t="s">
        <v>1207</v>
      </c>
      <c r="BI131" s="128" t="s">
        <v>1207</v>
      </c>
      <c r="BJ131" s="129" t="s">
        <v>1207</v>
      </c>
    </row>
    <row r="132" spans="1:62" ht="38.25" customHeight="1" x14ac:dyDescent="0.2">
      <c r="C132" s="9">
        <v>1</v>
      </c>
      <c r="D132" s="23" t="s">
        <v>498</v>
      </c>
      <c r="E132" s="9" t="s">
        <v>494</v>
      </c>
      <c r="F132" s="9" t="s">
        <v>484</v>
      </c>
      <c r="AI132" s="9" t="s">
        <v>484</v>
      </c>
      <c r="AK132" s="9">
        <v>27200</v>
      </c>
      <c r="AL132" s="44" t="s">
        <v>608</v>
      </c>
      <c r="BH132" s="128" t="s">
        <v>1207</v>
      </c>
      <c r="BI132" s="128" t="s">
        <v>1207</v>
      </c>
      <c r="BJ132" s="129" t="s">
        <v>1207</v>
      </c>
    </row>
    <row r="133" spans="1:62" ht="38.25" customHeight="1" x14ac:dyDescent="0.2">
      <c r="B133" s="9" t="s">
        <v>607</v>
      </c>
      <c r="C133" s="9">
        <v>1</v>
      </c>
      <c r="D133" s="23" t="s">
        <v>557</v>
      </c>
      <c r="E133" s="9" t="s">
        <v>503</v>
      </c>
      <c r="G133" s="9" t="s">
        <v>608</v>
      </c>
      <c r="H133" s="9" t="s">
        <v>608</v>
      </c>
      <c r="J133" s="9" t="s">
        <v>1194</v>
      </c>
      <c r="K133" s="9" t="s">
        <v>1231</v>
      </c>
      <c r="L133" s="9" t="s">
        <v>1299</v>
      </c>
      <c r="M133" s="9" t="s">
        <v>1384</v>
      </c>
      <c r="AA133" s="9">
        <v>1</v>
      </c>
      <c r="AD133" s="9">
        <v>1</v>
      </c>
      <c r="AH133" s="9" t="s">
        <v>1232</v>
      </c>
      <c r="AI133" s="4" t="s">
        <v>22</v>
      </c>
      <c r="AJ133" s="21" t="s">
        <v>491</v>
      </c>
      <c r="AK133" s="1">
        <v>99141</v>
      </c>
      <c r="AL133" s="44" t="s">
        <v>608</v>
      </c>
      <c r="AM133" s="20" t="s">
        <v>1196</v>
      </c>
      <c r="AR133" s="9" t="s">
        <v>1192</v>
      </c>
      <c r="AS133" s="9" t="s">
        <v>1290</v>
      </c>
      <c r="BH133" s="128" t="s">
        <v>1207</v>
      </c>
      <c r="BI133" s="128" t="s">
        <v>1207</v>
      </c>
      <c r="BJ133" s="129" t="s">
        <v>1207</v>
      </c>
    </row>
    <row r="134" spans="1:62" ht="38.25" customHeight="1" x14ac:dyDescent="0.2">
      <c r="C134" s="9">
        <v>1</v>
      </c>
      <c r="D134" s="22" t="s">
        <v>34</v>
      </c>
      <c r="E134" s="4" t="s">
        <v>492</v>
      </c>
      <c r="F134" s="4" t="s">
        <v>226</v>
      </c>
      <c r="G134" s="4" t="s">
        <v>607</v>
      </c>
      <c r="H134" s="4"/>
      <c r="I134" s="4"/>
      <c r="J134" s="5">
        <v>62</v>
      </c>
      <c r="K134" s="4" t="s">
        <v>931</v>
      </c>
      <c r="N134" s="4"/>
      <c r="O134" s="4"/>
      <c r="P134" s="4"/>
      <c r="Q134" s="4"/>
      <c r="R134" s="4"/>
      <c r="S134" s="4"/>
      <c r="T134" s="4"/>
      <c r="U134" s="4"/>
      <c r="V134" s="4"/>
      <c r="W134" s="4"/>
      <c r="X134" s="4"/>
      <c r="Y134" s="4"/>
      <c r="Z134" s="4"/>
      <c r="AA134" s="4"/>
      <c r="AB134" s="4"/>
      <c r="AC134" s="4"/>
      <c r="AD134" s="4"/>
      <c r="AE134" s="4"/>
      <c r="AF134" s="4"/>
      <c r="AG134" s="4"/>
      <c r="AH134" s="6" t="s">
        <v>936</v>
      </c>
      <c r="AI134" s="7" t="s">
        <v>484</v>
      </c>
      <c r="AJ134" s="21" t="s">
        <v>491</v>
      </c>
      <c r="AK134" s="1">
        <v>27200</v>
      </c>
      <c r="AL134" s="12" t="s">
        <v>1430</v>
      </c>
      <c r="AM134" s="8">
        <v>240</v>
      </c>
      <c r="AN134" s="8" t="s">
        <v>410</v>
      </c>
      <c r="AO134" s="1" t="s">
        <v>417</v>
      </c>
      <c r="AP134" s="2"/>
      <c r="AQ134" s="11"/>
      <c r="AR134" s="11" t="s">
        <v>938</v>
      </c>
      <c r="AS134" s="9" t="s">
        <v>1290</v>
      </c>
      <c r="AT134" s="11"/>
      <c r="AU134" s="44" t="s">
        <v>937</v>
      </c>
      <c r="AV134" s="9" t="s">
        <v>1316</v>
      </c>
      <c r="AW134" s="11"/>
      <c r="AX134" s="11"/>
      <c r="AY134" s="11"/>
      <c r="AZ134" s="11"/>
      <c r="BA134" s="11"/>
      <c r="BB134" s="11"/>
      <c r="BC134" s="11"/>
      <c r="BD134" s="9" t="s">
        <v>16</v>
      </c>
      <c r="BE134" s="45" t="s">
        <v>1352</v>
      </c>
      <c r="BF134" s="9" t="s">
        <v>1312</v>
      </c>
      <c r="BG134" s="11"/>
      <c r="BH134" s="128" t="s">
        <v>1207</v>
      </c>
      <c r="BI134" s="128" t="s">
        <v>1207</v>
      </c>
      <c r="BJ134" s="129" t="s">
        <v>1207</v>
      </c>
    </row>
    <row r="135" spans="1:62" ht="38.25" customHeight="1" x14ac:dyDescent="0.2">
      <c r="C135" s="9">
        <v>1</v>
      </c>
      <c r="D135" s="23" t="s">
        <v>495</v>
      </c>
      <c r="E135" s="9" t="s">
        <v>494</v>
      </c>
      <c r="F135" s="9" t="s">
        <v>484</v>
      </c>
      <c r="AI135" s="9" t="s">
        <v>484</v>
      </c>
      <c r="AJ135" s="21" t="s">
        <v>491</v>
      </c>
      <c r="AK135" s="9">
        <v>27200</v>
      </c>
      <c r="AL135" s="44" t="s">
        <v>608</v>
      </c>
      <c r="BH135" s="128" t="s">
        <v>1207</v>
      </c>
      <c r="BI135" s="128" t="s">
        <v>1207</v>
      </c>
      <c r="BJ135" s="129" t="s">
        <v>1207</v>
      </c>
    </row>
    <row r="136" spans="1:62" ht="38.25" customHeight="1" x14ac:dyDescent="0.2">
      <c r="C136" s="9">
        <v>1</v>
      </c>
      <c r="D136" s="23" t="s">
        <v>497</v>
      </c>
      <c r="E136" s="9" t="s">
        <v>494</v>
      </c>
      <c r="F136" s="9" t="s">
        <v>484</v>
      </c>
      <c r="AI136" s="9" t="s">
        <v>484</v>
      </c>
      <c r="AJ136" s="21" t="s">
        <v>491</v>
      </c>
      <c r="AK136" s="9">
        <v>27200</v>
      </c>
      <c r="AL136" s="44" t="s">
        <v>608</v>
      </c>
      <c r="BH136" s="128" t="s">
        <v>1207</v>
      </c>
      <c r="BI136" s="128" t="s">
        <v>1207</v>
      </c>
      <c r="BJ136" s="129" t="s">
        <v>1207</v>
      </c>
    </row>
    <row r="137" spans="1:62" ht="38.25" customHeight="1" x14ac:dyDescent="0.2">
      <c r="A137" s="9" t="s">
        <v>607</v>
      </c>
      <c r="C137" s="9">
        <v>1</v>
      </c>
      <c r="D137" s="22" t="s">
        <v>134</v>
      </c>
      <c r="E137" s="4" t="s">
        <v>492</v>
      </c>
      <c r="F137" s="4" t="s">
        <v>312</v>
      </c>
      <c r="G137" s="4" t="s">
        <v>607</v>
      </c>
      <c r="H137" s="4" t="s">
        <v>607</v>
      </c>
      <c r="I137" s="4" t="s">
        <v>607</v>
      </c>
      <c r="J137" s="5">
        <v>1272</v>
      </c>
      <c r="K137" s="4" t="s">
        <v>622</v>
      </c>
      <c r="L137" s="9" t="s">
        <v>1302</v>
      </c>
      <c r="N137" s="4">
        <v>0</v>
      </c>
      <c r="O137" s="4">
        <v>0</v>
      </c>
      <c r="P137" s="4">
        <v>0</v>
      </c>
      <c r="Q137" s="4">
        <v>0</v>
      </c>
      <c r="R137" s="4" t="s">
        <v>801</v>
      </c>
      <c r="S137" s="4" t="s">
        <v>801</v>
      </c>
      <c r="T137" s="4">
        <v>0</v>
      </c>
      <c r="U137" s="4">
        <v>0</v>
      </c>
      <c r="V137" s="4">
        <v>0</v>
      </c>
      <c r="W137" s="4">
        <v>1</v>
      </c>
      <c r="X137" s="4">
        <v>0</v>
      </c>
      <c r="Y137" s="4">
        <v>0</v>
      </c>
      <c r="Z137" s="4">
        <v>0</v>
      </c>
      <c r="AA137" s="4">
        <v>1</v>
      </c>
      <c r="AB137" s="4">
        <v>0</v>
      </c>
      <c r="AC137" s="4">
        <v>0</v>
      </c>
      <c r="AD137" s="4">
        <v>1</v>
      </c>
      <c r="AE137" s="4">
        <v>0</v>
      </c>
      <c r="AF137" s="4">
        <v>2</v>
      </c>
      <c r="AG137" s="4">
        <v>0</v>
      </c>
      <c r="AH137" s="1" t="s">
        <v>737</v>
      </c>
      <c r="AI137" s="7" t="s">
        <v>488</v>
      </c>
      <c r="AJ137" s="21" t="s">
        <v>491</v>
      </c>
      <c r="AK137" s="1">
        <v>18125</v>
      </c>
      <c r="AL137" s="12" t="s">
        <v>608</v>
      </c>
      <c r="AM137" s="8">
        <v>2400</v>
      </c>
      <c r="AN137" s="8" t="s">
        <v>410</v>
      </c>
      <c r="AO137" s="1" t="s">
        <v>417</v>
      </c>
      <c r="AR137" s="9" t="s">
        <v>614</v>
      </c>
      <c r="AS137" s="9" t="s">
        <v>1290</v>
      </c>
      <c r="BD137" s="9" t="s">
        <v>16</v>
      </c>
      <c r="BE137" s="9" t="s">
        <v>738</v>
      </c>
      <c r="BF137" s="9" t="s">
        <v>1316</v>
      </c>
      <c r="BH137" s="128" t="s">
        <v>1207</v>
      </c>
      <c r="BI137" s="128" t="s">
        <v>1207</v>
      </c>
      <c r="BJ137" s="129">
        <v>1</v>
      </c>
    </row>
    <row r="138" spans="1:62" ht="38.25" customHeight="1" x14ac:dyDescent="0.2">
      <c r="C138" s="9">
        <v>1</v>
      </c>
      <c r="D138" s="22" t="s">
        <v>95</v>
      </c>
      <c r="E138" s="4" t="s">
        <v>503</v>
      </c>
      <c r="F138" s="4" t="s">
        <v>1006</v>
      </c>
      <c r="G138" s="4"/>
      <c r="H138" s="4"/>
      <c r="I138" s="4"/>
      <c r="J138" s="5">
        <v>28</v>
      </c>
      <c r="K138" s="4"/>
      <c r="N138" s="4"/>
      <c r="O138" s="4"/>
      <c r="P138" s="4"/>
      <c r="Q138" s="4"/>
      <c r="R138" s="4"/>
      <c r="S138" s="4"/>
      <c r="T138" s="4"/>
      <c r="U138" s="4"/>
      <c r="V138" s="4"/>
      <c r="W138" s="4"/>
      <c r="X138" s="4"/>
      <c r="Y138" s="4"/>
      <c r="Z138" s="4"/>
      <c r="AA138" s="4"/>
      <c r="AB138" s="4"/>
      <c r="AC138" s="4"/>
      <c r="AD138" s="4"/>
      <c r="AE138" s="4"/>
      <c r="AF138" s="4"/>
      <c r="AG138" s="4"/>
      <c r="AH138" s="1"/>
      <c r="AI138" s="7" t="s">
        <v>486</v>
      </c>
      <c r="AJ138" s="21" t="s">
        <v>491</v>
      </c>
      <c r="AK138" s="1">
        <v>60692</v>
      </c>
      <c r="AL138" s="12" t="s">
        <v>608</v>
      </c>
      <c r="AM138" s="8">
        <v>90</v>
      </c>
      <c r="AN138" s="8" t="s">
        <v>410</v>
      </c>
      <c r="AO138" s="1" t="s">
        <v>417</v>
      </c>
      <c r="AU138" s="9" t="s">
        <v>1324</v>
      </c>
      <c r="AV138" s="9" t="s">
        <v>1318</v>
      </c>
      <c r="AX138" s="9">
        <v>0</v>
      </c>
      <c r="AY138" s="9" t="s">
        <v>1120</v>
      </c>
      <c r="AZ138" s="9" t="s">
        <v>1119</v>
      </c>
      <c r="BH138" s="128" t="s">
        <v>1207</v>
      </c>
      <c r="BI138" s="128" t="s">
        <v>1207</v>
      </c>
      <c r="BJ138" s="129" t="s">
        <v>1207</v>
      </c>
    </row>
    <row r="139" spans="1:62" ht="38.25" customHeight="1" x14ac:dyDescent="0.2">
      <c r="A139" s="9" t="s">
        <v>607</v>
      </c>
      <c r="B139" s="9" t="s">
        <v>607</v>
      </c>
      <c r="C139" s="9">
        <v>1</v>
      </c>
      <c r="D139" s="22" t="s">
        <v>35</v>
      </c>
      <c r="E139" s="4" t="s">
        <v>8</v>
      </c>
      <c r="F139" s="4" t="s">
        <v>227</v>
      </c>
      <c r="G139" s="4" t="s">
        <v>607</v>
      </c>
      <c r="H139" s="4" t="s">
        <v>608</v>
      </c>
      <c r="I139" s="4" t="s">
        <v>608</v>
      </c>
      <c r="J139" s="5">
        <v>84</v>
      </c>
      <c r="K139" s="4" t="s">
        <v>739</v>
      </c>
      <c r="L139" s="9" t="s">
        <v>1297</v>
      </c>
      <c r="N139" s="4">
        <v>1</v>
      </c>
      <c r="O139" s="4">
        <v>0</v>
      </c>
      <c r="P139" s="4">
        <v>1</v>
      </c>
      <c r="Q139" s="4">
        <v>0</v>
      </c>
      <c r="R139" s="4">
        <v>0</v>
      </c>
      <c r="S139" s="4">
        <v>0</v>
      </c>
      <c r="T139" s="4">
        <v>1</v>
      </c>
      <c r="U139" s="4">
        <v>0</v>
      </c>
      <c r="V139" s="4">
        <v>0</v>
      </c>
      <c r="W139" s="4">
        <v>0</v>
      </c>
      <c r="X139" s="4">
        <v>1</v>
      </c>
      <c r="Y139" s="4">
        <v>1</v>
      </c>
      <c r="Z139" s="4">
        <v>0</v>
      </c>
      <c r="AA139" s="4">
        <v>1</v>
      </c>
      <c r="AB139" s="4">
        <v>0</v>
      </c>
      <c r="AC139" s="4">
        <v>0</v>
      </c>
      <c r="AD139" s="4">
        <v>0</v>
      </c>
      <c r="AE139" s="4">
        <v>0</v>
      </c>
      <c r="AF139" s="4">
        <v>1</v>
      </c>
      <c r="AG139" s="4">
        <v>1</v>
      </c>
      <c r="AH139" s="1" t="s">
        <v>740</v>
      </c>
      <c r="AI139" s="7" t="s">
        <v>484</v>
      </c>
      <c r="AJ139" s="21" t="s">
        <v>491</v>
      </c>
      <c r="AK139" s="1">
        <v>69732</v>
      </c>
      <c r="AL139" s="12" t="s">
        <v>608</v>
      </c>
      <c r="AM139" s="8">
        <v>120</v>
      </c>
      <c r="AN139" s="8" t="s">
        <v>410</v>
      </c>
      <c r="AO139" s="1" t="s">
        <v>418</v>
      </c>
      <c r="AP139" s="1"/>
      <c r="AR139" s="9" t="s">
        <v>743</v>
      </c>
      <c r="AW139" s="9" t="s">
        <v>742</v>
      </c>
      <c r="BD139" s="9" t="s">
        <v>16</v>
      </c>
      <c r="BE139" s="9" t="s">
        <v>741</v>
      </c>
      <c r="BF139" s="9" t="s">
        <v>1312</v>
      </c>
      <c r="BH139" s="128" t="s">
        <v>1207</v>
      </c>
      <c r="BI139" s="128" t="s">
        <v>1207</v>
      </c>
      <c r="BJ139" s="129" t="s">
        <v>1207</v>
      </c>
    </row>
    <row r="140" spans="1:62" ht="38.25" customHeight="1" x14ac:dyDescent="0.2">
      <c r="A140" s="9" t="s">
        <v>607</v>
      </c>
      <c r="B140" s="9" t="s">
        <v>607</v>
      </c>
      <c r="C140" s="9">
        <v>1</v>
      </c>
      <c r="D140" s="22" t="s">
        <v>96</v>
      </c>
      <c r="E140" s="4" t="s">
        <v>511</v>
      </c>
      <c r="F140" s="4" t="s">
        <v>279</v>
      </c>
      <c r="G140" s="4" t="s">
        <v>607</v>
      </c>
      <c r="H140" s="4" t="s">
        <v>608</v>
      </c>
      <c r="I140" s="4" t="s">
        <v>607</v>
      </c>
      <c r="J140" s="5">
        <v>397</v>
      </c>
      <c r="K140" s="4" t="s">
        <v>642</v>
      </c>
      <c r="L140" s="9" t="s">
        <v>1297</v>
      </c>
      <c r="N140" s="4">
        <v>0</v>
      </c>
      <c r="O140" s="4">
        <v>0</v>
      </c>
      <c r="P140" s="4">
        <v>0</v>
      </c>
      <c r="Q140" s="4">
        <v>0</v>
      </c>
      <c r="R140" s="4">
        <v>0</v>
      </c>
      <c r="S140" s="4">
        <v>0</v>
      </c>
      <c r="T140" s="4">
        <v>0</v>
      </c>
      <c r="U140" s="4">
        <v>0</v>
      </c>
      <c r="V140" s="4">
        <v>0</v>
      </c>
      <c r="W140" s="4">
        <v>1</v>
      </c>
      <c r="X140" s="4">
        <v>0</v>
      </c>
      <c r="Y140" s="4">
        <v>0</v>
      </c>
      <c r="Z140" s="4">
        <v>0</v>
      </c>
      <c r="AA140" s="4">
        <v>0</v>
      </c>
      <c r="AB140" s="4">
        <v>0</v>
      </c>
      <c r="AC140" s="4">
        <v>0</v>
      </c>
      <c r="AD140" s="4">
        <v>0</v>
      </c>
      <c r="AE140" s="4">
        <v>0</v>
      </c>
      <c r="AF140" s="4">
        <v>1</v>
      </c>
      <c r="AG140" s="4">
        <v>0</v>
      </c>
      <c r="AH140" s="1" t="s">
        <v>744</v>
      </c>
      <c r="AI140" s="7" t="s">
        <v>486</v>
      </c>
      <c r="AJ140" s="21" t="s">
        <v>491</v>
      </c>
      <c r="AK140" s="1">
        <v>23315</v>
      </c>
      <c r="AL140" s="12" t="s">
        <v>1430</v>
      </c>
      <c r="AM140" s="8">
        <v>1320</v>
      </c>
      <c r="AN140" s="8" t="s">
        <v>410</v>
      </c>
      <c r="AO140" s="1" t="s">
        <v>416</v>
      </c>
      <c r="AR140" s="9" t="s">
        <v>614</v>
      </c>
      <c r="AS140" s="9" t="s">
        <v>1290</v>
      </c>
      <c r="AT140" s="9" t="s">
        <v>971</v>
      </c>
      <c r="AU140" s="9" t="s">
        <v>972</v>
      </c>
      <c r="AV140" s="9" t="s">
        <v>1312</v>
      </c>
      <c r="AW140" s="9" t="s">
        <v>969</v>
      </c>
      <c r="BD140" s="9" t="s">
        <v>17</v>
      </c>
      <c r="BE140" s="9" t="s">
        <v>970</v>
      </c>
      <c r="BF140" s="9" t="s">
        <v>1346</v>
      </c>
      <c r="BH140" s="128">
        <v>1</v>
      </c>
      <c r="BI140" s="128" t="s">
        <v>1207</v>
      </c>
      <c r="BJ140" s="129" t="s">
        <v>1207</v>
      </c>
    </row>
    <row r="141" spans="1:62" ht="38.25" customHeight="1" x14ac:dyDescent="0.2">
      <c r="C141" s="9">
        <v>1</v>
      </c>
      <c r="D141" s="22" t="s">
        <v>558</v>
      </c>
      <c r="E141" s="4" t="s">
        <v>494</v>
      </c>
      <c r="F141" s="4"/>
      <c r="G141" s="4"/>
      <c r="H141" s="4"/>
      <c r="I141" s="4"/>
      <c r="J141" s="5"/>
      <c r="K141" s="4"/>
      <c r="N141" s="4"/>
      <c r="O141" s="4"/>
      <c r="P141" s="4"/>
      <c r="Q141" s="4"/>
      <c r="R141" s="4"/>
      <c r="S141" s="4"/>
      <c r="T141" s="4"/>
      <c r="U141" s="4"/>
      <c r="V141" s="4"/>
      <c r="W141" s="4"/>
      <c r="X141" s="4"/>
      <c r="Y141" s="4"/>
      <c r="Z141" s="4"/>
      <c r="AA141" s="4"/>
      <c r="AB141" s="4"/>
      <c r="AC141" s="4"/>
      <c r="AD141" s="4"/>
      <c r="AE141" s="4"/>
      <c r="AF141" s="4"/>
      <c r="AG141" s="4"/>
      <c r="AH141" s="1"/>
      <c r="AI141" s="4" t="s">
        <v>22</v>
      </c>
      <c r="AJ141" s="21" t="s">
        <v>491</v>
      </c>
      <c r="AK141" s="1">
        <v>54497</v>
      </c>
      <c r="AL141" s="12" t="s">
        <v>608</v>
      </c>
      <c r="AM141" s="8"/>
      <c r="AN141" s="8"/>
      <c r="AO141" s="1"/>
      <c r="BH141" s="128" t="s">
        <v>1207</v>
      </c>
      <c r="BI141" s="128" t="s">
        <v>1207</v>
      </c>
      <c r="BJ141" s="129" t="s">
        <v>1207</v>
      </c>
    </row>
    <row r="142" spans="1:62" ht="38.25" customHeight="1" x14ac:dyDescent="0.2">
      <c r="A142" s="9" t="s">
        <v>607</v>
      </c>
      <c r="C142" s="9">
        <v>1</v>
      </c>
      <c r="D142" s="22" t="s">
        <v>204</v>
      </c>
      <c r="E142" s="4" t="s">
        <v>492</v>
      </c>
      <c r="F142" s="4" t="s">
        <v>373</v>
      </c>
      <c r="G142" s="4" t="s">
        <v>607</v>
      </c>
      <c r="H142" s="4" t="s">
        <v>607</v>
      </c>
      <c r="I142" s="4" t="s">
        <v>608</v>
      </c>
      <c r="J142" s="14">
        <v>49</v>
      </c>
      <c r="K142" s="4" t="s">
        <v>642</v>
      </c>
      <c r="L142" s="9" t="s">
        <v>1295</v>
      </c>
      <c r="M142" s="9" t="s">
        <v>1383</v>
      </c>
      <c r="N142" s="4">
        <v>2</v>
      </c>
      <c r="O142" s="4">
        <v>1</v>
      </c>
      <c r="P142" s="4">
        <v>1</v>
      </c>
      <c r="Q142" s="4">
        <v>1</v>
      </c>
      <c r="R142" s="4">
        <v>0</v>
      </c>
      <c r="S142" s="4">
        <v>0</v>
      </c>
      <c r="T142" s="4">
        <v>2</v>
      </c>
      <c r="U142" s="4">
        <v>0</v>
      </c>
      <c r="V142" s="4">
        <v>0</v>
      </c>
      <c r="W142" s="4">
        <v>2</v>
      </c>
      <c r="X142" s="4">
        <v>3</v>
      </c>
      <c r="Y142" s="4">
        <v>2</v>
      </c>
      <c r="Z142" s="4">
        <v>2</v>
      </c>
      <c r="AA142" s="4">
        <v>2</v>
      </c>
      <c r="AB142" s="4">
        <v>2</v>
      </c>
      <c r="AC142" s="4">
        <v>2</v>
      </c>
      <c r="AD142" s="4">
        <v>2</v>
      </c>
      <c r="AE142" s="4">
        <v>2</v>
      </c>
      <c r="AF142" s="4">
        <v>2</v>
      </c>
      <c r="AG142" s="4">
        <v>2</v>
      </c>
      <c r="AH142" s="1" t="s">
        <v>745</v>
      </c>
      <c r="AI142" s="7" t="s">
        <v>23</v>
      </c>
      <c r="AJ142" s="21" t="s">
        <v>491</v>
      </c>
      <c r="AK142" s="1">
        <v>30000</v>
      </c>
      <c r="AL142" s="12" t="s">
        <v>608</v>
      </c>
      <c r="AM142" s="15">
        <v>250</v>
      </c>
      <c r="AN142" s="15" t="s">
        <v>411</v>
      </c>
      <c r="AO142" s="16" t="s">
        <v>474</v>
      </c>
      <c r="AR142" s="9" t="s">
        <v>746</v>
      </c>
      <c r="AS142" s="9" t="s">
        <v>1290</v>
      </c>
      <c r="AT142" s="9" t="s">
        <v>747</v>
      </c>
      <c r="BH142" s="128" t="s">
        <v>1207</v>
      </c>
      <c r="BI142" s="128">
        <v>1</v>
      </c>
      <c r="BJ142" s="129" t="s">
        <v>1207</v>
      </c>
    </row>
    <row r="143" spans="1:62" ht="38.25" customHeight="1" x14ac:dyDescent="0.2">
      <c r="C143" s="9">
        <v>1</v>
      </c>
      <c r="D143" s="22" t="s">
        <v>97</v>
      </c>
      <c r="E143" s="4" t="s">
        <v>494</v>
      </c>
      <c r="F143" s="4" t="s">
        <v>280</v>
      </c>
      <c r="G143" s="4"/>
      <c r="H143" s="4"/>
      <c r="I143" s="4"/>
      <c r="J143" s="5">
        <v>19</v>
      </c>
      <c r="K143" s="4"/>
      <c r="N143" s="4"/>
      <c r="O143" s="4"/>
      <c r="P143" s="4"/>
      <c r="Q143" s="4"/>
      <c r="R143" s="4"/>
      <c r="S143" s="4"/>
      <c r="T143" s="4"/>
      <c r="U143" s="4"/>
      <c r="V143" s="4"/>
      <c r="W143" s="4"/>
      <c r="X143" s="4"/>
      <c r="Y143" s="4"/>
      <c r="Z143" s="4"/>
      <c r="AA143" s="4"/>
      <c r="AB143" s="4"/>
      <c r="AC143" s="4"/>
      <c r="AD143" s="4"/>
      <c r="AE143" s="4"/>
      <c r="AF143" s="4"/>
      <c r="AG143" s="4"/>
      <c r="AH143" s="1"/>
      <c r="AI143" s="7" t="s">
        <v>486</v>
      </c>
      <c r="AJ143" s="21" t="s">
        <v>491</v>
      </c>
      <c r="AK143" s="1">
        <v>32667</v>
      </c>
      <c r="AL143" s="12" t="s">
        <v>608</v>
      </c>
      <c r="AM143" s="8">
        <v>40</v>
      </c>
      <c r="AN143" s="8" t="s">
        <v>410</v>
      </c>
      <c r="AO143" s="1" t="s">
        <v>415</v>
      </c>
      <c r="BH143" s="128" t="s">
        <v>1207</v>
      </c>
      <c r="BI143" s="128" t="s">
        <v>1207</v>
      </c>
      <c r="BJ143" s="129" t="s">
        <v>1207</v>
      </c>
    </row>
    <row r="144" spans="1:62" ht="38.25" customHeight="1" x14ac:dyDescent="0.2">
      <c r="A144" s="9" t="s">
        <v>607</v>
      </c>
      <c r="B144" s="9" t="s">
        <v>607</v>
      </c>
      <c r="C144" s="9">
        <v>1</v>
      </c>
      <c r="D144" s="22" t="s">
        <v>55</v>
      </c>
      <c r="E144" s="4" t="s">
        <v>492</v>
      </c>
      <c r="F144" s="4" t="s">
        <v>245</v>
      </c>
      <c r="G144" s="4" t="s">
        <v>607</v>
      </c>
      <c r="H144" s="4" t="s">
        <v>607</v>
      </c>
      <c r="I144" s="4" t="s">
        <v>607</v>
      </c>
      <c r="J144" s="5">
        <v>280</v>
      </c>
      <c r="K144" s="4" t="s">
        <v>750</v>
      </c>
      <c r="L144" s="9" t="s">
        <v>1299</v>
      </c>
      <c r="M144" s="9" t="s">
        <v>1384</v>
      </c>
      <c r="N144" s="4">
        <v>0</v>
      </c>
      <c r="O144" s="4">
        <v>0</v>
      </c>
      <c r="P144" s="4">
        <v>2</v>
      </c>
      <c r="Q144" s="4">
        <v>0</v>
      </c>
      <c r="R144" s="4">
        <v>0</v>
      </c>
      <c r="S144" s="4">
        <v>0</v>
      </c>
      <c r="T144" s="4">
        <v>0</v>
      </c>
      <c r="U144" s="4">
        <v>1</v>
      </c>
      <c r="V144" s="4">
        <v>0</v>
      </c>
      <c r="W144" s="4">
        <v>0</v>
      </c>
      <c r="X144" s="4">
        <v>0</v>
      </c>
      <c r="Y144" s="4">
        <v>0</v>
      </c>
      <c r="Z144" s="4">
        <v>0</v>
      </c>
      <c r="AA144" s="4">
        <v>2</v>
      </c>
      <c r="AB144" s="4">
        <v>1</v>
      </c>
      <c r="AC144" s="4">
        <v>1</v>
      </c>
      <c r="AD144" s="4">
        <v>1</v>
      </c>
      <c r="AE144" s="4">
        <v>1</v>
      </c>
      <c r="AF144" s="4">
        <v>1</v>
      </c>
      <c r="AG144" s="4">
        <v>0</v>
      </c>
      <c r="AH144" s="12" t="s">
        <v>748</v>
      </c>
      <c r="AI144" s="7" t="s">
        <v>485</v>
      </c>
      <c r="AJ144" s="21" t="s">
        <v>491</v>
      </c>
      <c r="AK144" s="1">
        <v>46458</v>
      </c>
      <c r="AL144" s="12" t="s">
        <v>608</v>
      </c>
      <c r="AM144" s="8">
        <v>750</v>
      </c>
      <c r="AN144" s="8" t="s">
        <v>410</v>
      </c>
      <c r="AO144" s="1" t="s">
        <v>430</v>
      </c>
      <c r="AR144" s="9" t="s">
        <v>749</v>
      </c>
      <c r="AS144" s="9" t="s">
        <v>1290</v>
      </c>
      <c r="AT144" s="9" t="s">
        <v>876</v>
      </c>
      <c r="AU144" s="9" t="s">
        <v>903</v>
      </c>
      <c r="AV144" s="9" t="s">
        <v>1312</v>
      </c>
      <c r="BB144" s="9" t="s">
        <v>1142</v>
      </c>
      <c r="BC144" s="9" t="s">
        <v>1151</v>
      </c>
      <c r="BD144" s="9" t="s">
        <v>16</v>
      </c>
      <c r="BE144" s="9" t="s">
        <v>751</v>
      </c>
      <c r="BF144" s="9" t="s">
        <v>1318</v>
      </c>
      <c r="BH144" s="128" t="s">
        <v>1207</v>
      </c>
      <c r="BI144" s="128" t="s">
        <v>1207</v>
      </c>
      <c r="BJ144" s="129" t="s">
        <v>1207</v>
      </c>
    </row>
    <row r="145" spans="1:62" ht="38.25" customHeight="1" x14ac:dyDescent="0.2">
      <c r="C145" s="9">
        <v>1</v>
      </c>
      <c r="D145" s="22" t="s">
        <v>559</v>
      </c>
      <c r="E145" s="4" t="s">
        <v>503</v>
      </c>
      <c r="F145" s="4"/>
      <c r="G145" s="4"/>
      <c r="H145" s="4"/>
      <c r="I145" s="4"/>
      <c r="J145" s="5"/>
      <c r="K145" s="4"/>
      <c r="N145" s="4"/>
      <c r="O145" s="4"/>
      <c r="P145" s="4"/>
      <c r="Q145" s="4"/>
      <c r="R145" s="4"/>
      <c r="S145" s="4"/>
      <c r="T145" s="4"/>
      <c r="U145" s="4"/>
      <c r="V145" s="4"/>
      <c r="W145" s="4"/>
      <c r="X145" s="4"/>
      <c r="Y145" s="4"/>
      <c r="Z145" s="4"/>
      <c r="AA145" s="4"/>
      <c r="AB145" s="4"/>
      <c r="AC145" s="4"/>
      <c r="AD145" s="4"/>
      <c r="AE145" s="4"/>
      <c r="AF145" s="4"/>
      <c r="AG145" s="4"/>
      <c r="AH145" s="12"/>
      <c r="AI145" s="4" t="s">
        <v>22</v>
      </c>
      <c r="AJ145" s="21" t="s">
        <v>491</v>
      </c>
      <c r="AK145" s="1">
        <v>99141</v>
      </c>
      <c r="AL145" s="12" t="s">
        <v>608</v>
      </c>
      <c r="AM145" s="8"/>
      <c r="AN145" s="8"/>
      <c r="AO145" s="1"/>
      <c r="BH145" s="128" t="s">
        <v>1207</v>
      </c>
      <c r="BI145" s="128" t="s">
        <v>1207</v>
      </c>
      <c r="BJ145" s="129" t="s">
        <v>1207</v>
      </c>
    </row>
    <row r="146" spans="1:62" ht="38.25" customHeight="1" x14ac:dyDescent="0.2">
      <c r="C146" s="9">
        <v>1</v>
      </c>
      <c r="D146" s="22" t="s">
        <v>135</v>
      </c>
      <c r="E146" s="4" t="s">
        <v>494</v>
      </c>
      <c r="F146" s="4" t="s">
        <v>313</v>
      </c>
      <c r="G146" s="4"/>
      <c r="H146" s="4"/>
      <c r="I146" s="4"/>
      <c r="J146" s="5">
        <v>18</v>
      </c>
      <c r="K146" s="4"/>
      <c r="N146" s="4"/>
      <c r="O146" s="4"/>
      <c r="P146" s="4"/>
      <c r="Q146" s="4"/>
      <c r="R146" s="4"/>
      <c r="S146" s="4"/>
      <c r="T146" s="4"/>
      <c r="U146" s="4"/>
      <c r="V146" s="4"/>
      <c r="W146" s="4"/>
      <c r="X146" s="4"/>
      <c r="Y146" s="4"/>
      <c r="Z146" s="4"/>
      <c r="AA146" s="4"/>
      <c r="AB146" s="4"/>
      <c r="AC146" s="4"/>
      <c r="AD146" s="4"/>
      <c r="AE146" s="4"/>
      <c r="AF146" s="4"/>
      <c r="AG146" s="4"/>
      <c r="AH146" s="1"/>
      <c r="AI146" s="7" t="s">
        <v>488</v>
      </c>
      <c r="AJ146" s="21" t="s">
        <v>491</v>
      </c>
      <c r="AK146" s="1">
        <v>28500</v>
      </c>
      <c r="AL146" s="12" t="s">
        <v>608</v>
      </c>
      <c r="AM146" s="8">
        <v>35</v>
      </c>
      <c r="AN146" s="8" t="s">
        <v>410</v>
      </c>
      <c r="AO146" s="1" t="s">
        <v>414</v>
      </c>
      <c r="BH146" s="128" t="s">
        <v>1207</v>
      </c>
      <c r="BI146" s="128" t="s">
        <v>1207</v>
      </c>
      <c r="BJ146" s="129" t="s">
        <v>1207</v>
      </c>
    </row>
    <row r="147" spans="1:62" ht="38.25" customHeight="1" x14ac:dyDescent="0.2">
      <c r="B147" s="9" t="s">
        <v>607</v>
      </c>
      <c r="C147" s="9">
        <v>1</v>
      </c>
      <c r="D147" s="22" t="s">
        <v>560</v>
      </c>
      <c r="E147" s="4" t="s">
        <v>8</v>
      </c>
      <c r="F147" s="4"/>
      <c r="G147" s="4" t="s">
        <v>607</v>
      </c>
      <c r="H147" s="4" t="s">
        <v>608</v>
      </c>
      <c r="I147" s="4"/>
      <c r="J147" s="5" t="s">
        <v>1210</v>
      </c>
      <c r="K147" s="4" t="s">
        <v>1220</v>
      </c>
      <c r="L147" s="9" t="s">
        <v>1297</v>
      </c>
      <c r="N147" s="4"/>
      <c r="O147" s="4"/>
      <c r="P147" s="4"/>
      <c r="Q147" s="4"/>
      <c r="R147" s="4"/>
      <c r="S147" s="4"/>
      <c r="T147" s="4"/>
      <c r="U147" s="4"/>
      <c r="V147" s="4"/>
      <c r="W147" s="4"/>
      <c r="X147" s="4"/>
      <c r="Y147" s="4"/>
      <c r="Z147" s="4"/>
      <c r="AA147" s="4"/>
      <c r="AB147" s="4">
        <v>1</v>
      </c>
      <c r="AC147" s="4"/>
      <c r="AD147" s="4">
        <v>1</v>
      </c>
      <c r="AE147" s="4"/>
      <c r="AF147" s="4"/>
      <c r="AG147" s="4">
        <v>1</v>
      </c>
      <c r="AH147" s="1" t="s">
        <v>675</v>
      </c>
      <c r="AI147" s="4" t="s">
        <v>22</v>
      </c>
      <c r="AJ147" s="21" t="s">
        <v>491</v>
      </c>
      <c r="AK147" s="1">
        <v>57639</v>
      </c>
      <c r="AL147" s="12" t="s">
        <v>608</v>
      </c>
      <c r="AM147" s="8" t="s">
        <v>624</v>
      </c>
      <c r="AN147" s="8"/>
      <c r="AO147" s="1"/>
      <c r="AR147" s="9" t="s">
        <v>1201</v>
      </c>
      <c r="AS147" s="9" t="s">
        <v>1289</v>
      </c>
      <c r="BH147" s="128" t="s">
        <v>1207</v>
      </c>
      <c r="BI147" s="128" t="s">
        <v>1207</v>
      </c>
      <c r="BJ147" s="129" t="s">
        <v>1207</v>
      </c>
    </row>
    <row r="148" spans="1:62" ht="38.25" customHeight="1" x14ac:dyDescent="0.2">
      <c r="B148" s="9" t="s">
        <v>607</v>
      </c>
      <c r="C148" s="9">
        <v>1</v>
      </c>
      <c r="D148" s="22" t="s">
        <v>561</v>
      </c>
      <c r="E148" s="4" t="s">
        <v>503</v>
      </c>
      <c r="F148" s="4"/>
      <c r="G148" s="4" t="s">
        <v>608</v>
      </c>
      <c r="H148" s="4" t="s">
        <v>608</v>
      </c>
      <c r="I148" s="4"/>
      <c r="J148" s="5" t="s">
        <v>1210</v>
      </c>
      <c r="K148" s="4" t="s">
        <v>1220</v>
      </c>
      <c r="L148" s="9" t="s">
        <v>1297</v>
      </c>
      <c r="N148" s="4"/>
      <c r="O148" s="4"/>
      <c r="P148" s="4"/>
      <c r="Q148" s="4"/>
      <c r="R148" s="4"/>
      <c r="S148" s="4"/>
      <c r="T148" s="4"/>
      <c r="U148" s="4"/>
      <c r="V148" s="4"/>
      <c r="W148" s="4"/>
      <c r="X148" s="4"/>
      <c r="Y148" s="4"/>
      <c r="Z148" s="4"/>
      <c r="AA148" s="4"/>
      <c r="AB148" s="4"/>
      <c r="AC148" s="4"/>
      <c r="AD148" s="4"/>
      <c r="AE148" s="4"/>
      <c r="AF148" s="4"/>
      <c r="AG148" s="4">
        <v>1</v>
      </c>
      <c r="AH148" s="1" t="s">
        <v>1233</v>
      </c>
      <c r="AI148" s="4" t="s">
        <v>22</v>
      </c>
      <c r="AJ148" s="21" t="s">
        <v>491</v>
      </c>
      <c r="AK148" s="1">
        <v>50667</v>
      </c>
      <c r="AL148" s="12" t="s">
        <v>608</v>
      </c>
      <c r="AM148" s="8" t="s">
        <v>1192</v>
      </c>
      <c r="AN148" s="8"/>
      <c r="AO148" s="1"/>
      <c r="AR148" s="9" t="s">
        <v>1201</v>
      </c>
      <c r="AS148" s="9" t="s">
        <v>1289</v>
      </c>
      <c r="BH148" s="128" t="s">
        <v>1207</v>
      </c>
      <c r="BI148" s="128" t="s">
        <v>1207</v>
      </c>
      <c r="BJ148" s="129" t="s">
        <v>1207</v>
      </c>
    </row>
    <row r="149" spans="1:62" ht="38.25" customHeight="1" x14ac:dyDescent="0.2">
      <c r="C149" s="9">
        <v>1</v>
      </c>
      <c r="D149" s="22" t="s">
        <v>166</v>
      </c>
      <c r="E149" s="4" t="s">
        <v>503</v>
      </c>
      <c r="F149" s="4" t="s">
        <v>344</v>
      </c>
      <c r="G149" s="4"/>
      <c r="H149" s="4"/>
      <c r="I149" s="4"/>
      <c r="J149" s="5">
        <v>67</v>
      </c>
      <c r="K149" s="4"/>
      <c r="N149" s="4"/>
      <c r="O149" s="4"/>
      <c r="P149" s="4"/>
      <c r="Q149" s="4"/>
      <c r="R149" s="4"/>
      <c r="S149" s="4"/>
      <c r="T149" s="4"/>
      <c r="U149" s="4"/>
      <c r="V149" s="4"/>
      <c r="W149" s="4"/>
      <c r="X149" s="4"/>
      <c r="Y149" s="4"/>
      <c r="Z149" s="4"/>
      <c r="AA149" s="4"/>
      <c r="AB149" s="4"/>
      <c r="AC149" s="4"/>
      <c r="AD149" s="4"/>
      <c r="AE149" s="4"/>
      <c r="AF149" s="4"/>
      <c r="AG149" s="4"/>
      <c r="AH149" s="1"/>
      <c r="AI149" s="4" t="s">
        <v>22</v>
      </c>
      <c r="AJ149" s="21" t="s">
        <v>491</v>
      </c>
      <c r="AK149" s="1">
        <v>37308</v>
      </c>
      <c r="AL149" s="12" t="s">
        <v>608</v>
      </c>
      <c r="AM149" s="8">
        <v>100</v>
      </c>
      <c r="AN149" s="8" t="s">
        <v>410</v>
      </c>
      <c r="AO149" s="1" t="s">
        <v>414</v>
      </c>
      <c r="AX149" s="9" t="s">
        <v>1032</v>
      </c>
      <c r="AY149" s="9" t="s">
        <v>1045</v>
      </c>
      <c r="AZ149" s="9" t="s">
        <v>1046</v>
      </c>
      <c r="BH149" s="128" t="s">
        <v>1207</v>
      </c>
      <c r="BI149" s="128" t="s">
        <v>1207</v>
      </c>
      <c r="BJ149" s="129" t="s">
        <v>1207</v>
      </c>
    </row>
    <row r="150" spans="1:62" ht="38.25" customHeight="1" x14ac:dyDescent="0.2">
      <c r="A150" s="9" t="s">
        <v>607</v>
      </c>
      <c r="B150" s="9" t="s">
        <v>607</v>
      </c>
      <c r="C150" s="9">
        <v>1</v>
      </c>
      <c r="D150" s="22" t="s">
        <v>56</v>
      </c>
      <c r="E150" s="4" t="s">
        <v>492</v>
      </c>
      <c r="F150" s="4" t="s">
        <v>246</v>
      </c>
      <c r="G150" s="4" t="s">
        <v>607</v>
      </c>
      <c r="H150" s="4" t="s">
        <v>607</v>
      </c>
      <c r="I150" s="4" t="s">
        <v>607</v>
      </c>
      <c r="J150" s="5">
        <v>357</v>
      </c>
      <c r="K150" s="4" t="s">
        <v>753</v>
      </c>
      <c r="L150" s="9" t="s">
        <v>1299</v>
      </c>
      <c r="N150" s="4">
        <v>0</v>
      </c>
      <c r="O150" s="4">
        <v>1</v>
      </c>
      <c r="P150" s="4">
        <v>1</v>
      </c>
      <c r="Q150" s="4">
        <v>0</v>
      </c>
      <c r="R150" s="4">
        <v>1</v>
      </c>
      <c r="S150" s="4">
        <v>1</v>
      </c>
      <c r="T150" s="4">
        <v>1</v>
      </c>
      <c r="U150" s="4">
        <v>0</v>
      </c>
      <c r="V150" s="4">
        <v>1</v>
      </c>
      <c r="W150" s="4">
        <v>1</v>
      </c>
      <c r="X150" s="4">
        <v>1</v>
      </c>
      <c r="Y150" s="4">
        <v>0</v>
      </c>
      <c r="Z150" s="4">
        <v>0</v>
      </c>
      <c r="AA150" s="4">
        <v>1</v>
      </c>
      <c r="AB150" s="4">
        <v>0</v>
      </c>
      <c r="AC150" s="4">
        <v>1</v>
      </c>
      <c r="AD150" s="4">
        <v>1</v>
      </c>
      <c r="AE150" s="4">
        <v>0</v>
      </c>
      <c r="AF150" s="4">
        <v>1</v>
      </c>
      <c r="AG150" s="4">
        <v>0</v>
      </c>
      <c r="AH150" s="1" t="s">
        <v>752</v>
      </c>
      <c r="AI150" s="7" t="s">
        <v>485</v>
      </c>
      <c r="AJ150" s="21" t="s">
        <v>491</v>
      </c>
      <c r="AK150" s="1">
        <v>38816</v>
      </c>
      <c r="AL150" s="12" t="s">
        <v>608</v>
      </c>
      <c r="AM150" s="8">
        <v>1000</v>
      </c>
      <c r="AN150" s="8" t="s">
        <v>409</v>
      </c>
      <c r="AO150" s="1" t="s">
        <v>431</v>
      </c>
      <c r="AR150" s="32">
        <v>75</v>
      </c>
      <c r="AS150" s="9" t="s">
        <v>1290</v>
      </c>
      <c r="AU150" s="9" t="s">
        <v>877</v>
      </c>
      <c r="AV150" s="9" t="s">
        <v>1312</v>
      </c>
      <c r="BD150" s="9" t="s">
        <v>16</v>
      </c>
      <c r="BE150" s="9" t="s">
        <v>904</v>
      </c>
      <c r="BF150" s="9" t="s">
        <v>1312</v>
      </c>
      <c r="BH150" s="128" t="s">
        <v>1207</v>
      </c>
      <c r="BI150" s="128" t="s">
        <v>1207</v>
      </c>
      <c r="BJ150" s="129" t="s">
        <v>1207</v>
      </c>
    </row>
    <row r="151" spans="1:62" ht="38.25" customHeight="1" x14ac:dyDescent="0.2">
      <c r="B151" s="9" t="s">
        <v>607</v>
      </c>
      <c r="C151" s="9">
        <v>1</v>
      </c>
      <c r="D151" s="22" t="s">
        <v>136</v>
      </c>
      <c r="E151" s="4" t="s">
        <v>492</v>
      </c>
      <c r="F151" s="27" t="s">
        <v>314</v>
      </c>
      <c r="G151" s="27" t="s">
        <v>607</v>
      </c>
      <c r="H151" s="27"/>
      <c r="I151" s="27"/>
      <c r="J151" s="14">
        <v>728</v>
      </c>
      <c r="K151" s="27"/>
      <c r="N151" s="27"/>
      <c r="O151" s="27"/>
      <c r="P151" s="27"/>
      <c r="Q151" s="27"/>
      <c r="R151" s="27"/>
      <c r="S151" s="27">
        <v>1</v>
      </c>
      <c r="T151" s="27"/>
      <c r="U151" s="27"/>
      <c r="V151" s="27"/>
      <c r="W151" s="27"/>
      <c r="X151" s="27"/>
      <c r="Y151" s="27"/>
      <c r="Z151" s="27"/>
      <c r="AA151" s="27"/>
      <c r="AB151" s="27"/>
      <c r="AC151" s="27"/>
      <c r="AD151" s="27"/>
      <c r="AE151" s="27"/>
      <c r="AF151" s="27"/>
      <c r="AG151" s="27"/>
      <c r="AH151" s="1" t="s">
        <v>1236</v>
      </c>
      <c r="AI151" s="4" t="s">
        <v>488</v>
      </c>
      <c r="AJ151" s="21" t="s">
        <v>491</v>
      </c>
      <c r="AK151" s="1">
        <v>39083</v>
      </c>
      <c r="AL151" s="12" t="s">
        <v>608</v>
      </c>
      <c r="AM151" s="15">
        <v>1300</v>
      </c>
      <c r="AN151" s="15" t="s">
        <v>410</v>
      </c>
      <c r="AO151" s="16" t="s">
        <v>463</v>
      </c>
      <c r="BH151" s="128" t="s">
        <v>1207</v>
      </c>
      <c r="BI151" s="128" t="s">
        <v>1207</v>
      </c>
      <c r="BJ151" s="129" t="s">
        <v>1207</v>
      </c>
    </row>
    <row r="152" spans="1:62" ht="38.25" customHeight="1" x14ac:dyDescent="0.2">
      <c r="B152" s="9" t="s">
        <v>607</v>
      </c>
      <c r="C152" s="9">
        <v>1</v>
      </c>
      <c r="D152" s="22" t="s">
        <v>562</v>
      </c>
      <c r="E152" s="4" t="s">
        <v>503</v>
      </c>
      <c r="F152" s="4"/>
      <c r="G152" s="4"/>
      <c r="H152" s="4" t="s">
        <v>608</v>
      </c>
      <c r="I152" s="4"/>
      <c r="J152" s="5">
        <v>23</v>
      </c>
      <c r="K152" s="4" t="s">
        <v>1220</v>
      </c>
      <c r="L152" s="9" t="s">
        <v>1297</v>
      </c>
      <c r="N152" s="4"/>
      <c r="O152" s="4"/>
      <c r="P152" s="4"/>
      <c r="Q152" s="4"/>
      <c r="R152" s="4"/>
      <c r="S152" s="4"/>
      <c r="T152" s="4"/>
      <c r="U152" s="4"/>
      <c r="V152" s="4"/>
      <c r="W152" s="4"/>
      <c r="X152" s="4"/>
      <c r="Y152" s="4"/>
      <c r="Z152" s="4"/>
      <c r="AA152" s="4"/>
      <c r="AB152" s="4"/>
      <c r="AC152" s="4"/>
      <c r="AD152" s="4"/>
      <c r="AE152" s="4"/>
      <c r="AF152" s="4"/>
      <c r="AG152" s="4"/>
      <c r="AH152" s="1" t="s">
        <v>1234</v>
      </c>
      <c r="AI152" s="4" t="s">
        <v>22</v>
      </c>
      <c r="AJ152" s="21" t="s">
        <v>491</v>
      </c>
      <c r="AK152" s="1">
        <v>46037</v>
      </c>
      <c r="AL152" s="44" t="s">
        <v>608</v>
      </c>
      <c r="AM152" s="8" t="s">
        <v>624</v>
      </c>
      <c r="AN152" s="8"/>
      <c r="AO152" s="1"/>
      <c r="AR152" s="9" t="s">
        <v>1201</v>
      </c>
      <c r="AS152" s="9" t="s">
        <v>1289</v>
      </c>
      <c r="BH152" s="128" t="s">
        <v>1207</v>
      </c>
      <c r="BI152" s="128" t="s">
        <v>1207</v>
      </c>
      <c r="BJ152" s="129" t="s">
        <v>1207</v>
      </c>
    </row>
    <row r="153" spans="1:62" ht="38.25" customHeight="1" x14ac:dyDescent="0.2">
      <c r="B153" s="9" t="s">
        <v>607</v>
      </c>
      <c r="C153" s="9">
        <v>1</v>
      </c>
      <c r="D153" s="22" t="s">
        <v>563</v>
      </c>
      <c r="E153" s="4" t="s">
        <v>503</v>
      </c>
      <c r="F153" s="4"/>
      <c r="G153" s="4" t="s">
        <v>608</v>
      </c>
      <c r="H153" s="4"/>
      <c r="I153" s="4"/>
      <c r="J153" s="5"/>
      <c r="K153" s="4"/>
      <c r="N153" s="4"/>
      <c r="O153" s="4"/>
      <c r="P153" s="4"/>
      <c r="Q153" s="4"/>
      <c r="R153" s="4"/>
      <c r="S153" s="4"/>
      <c r="T153" s="4"/>
      <c r="U153" s="4"/>
      <c r="V153" s="4"/>
      <c r="W153" s="4"/>
      <c r="X153" s="4"/>
      <c r="Y153" s="4"/>
      <c r="Z153" s="4"/>
      <c r="AA153" s="4"/>
      <c r="AB153" s="4"/>
      <c r="AC153" s="4"/>
      <c r="AD153" s="4"/>
      <c r="AE153" s="4"/>
      <c r="AF153" s="4"/>
      <c r="AG153" s="4"/>
      <c r="AH153" s="1" t="s">
        <v>1235</v>
      </c>
      <c r="AI153" s="4" t="s">
        <v>22</v>
      </c>
      <c r="AJ153" s="21" t="s">
        <v>491</v>
      </c>
      <c r="AK153" s="1">
        <v>46037</v>
      </c>
      <c r="AL153" s="44" t="s">
        <v>608</v>
      </c>
      <c r="AM153" s="8"/>
      <c r="AN153" s="8"/>
      <c r="AO153" s="1"/>
      <c r="BH153" s="128" t="s">
        <v>1207</v>
      </c>
      <c r="BI153" s="128" t="s">
        <v>1207</v>
      </c>
      <c r="BJ153" s="129" t="s">
        <v>1207</v>
      </c>
    </row>
    <row r="154" spans="1:62" ht="38.25" customHeight="1" x14ac:dyDescent="0.2">
      <c r="A154" s="9" t="s">
        <v>607</v>
      </c>
      <c r="B154" s="9" t="s">
        <v>607</v>
      </c>
      <c r="C154" s="9">
        <v>1</v>
      </c>
      <c r="D154" s="22" t="s">
        <v>57</v>
      </c>
      <c r="E154" s="4" t="s">
        <v>492</v>
      </c>
      <c r="F154" s="4" t="s">
        <v>247</v>
      </c>
      <c r="G154" s="4" t="s">
        <v>607</v>
      </c>
      <c r="H154" s="4" t="s">
        <v>607</v>
      </c>
      <c r="I154" s="4" t="s">
        <v>607</v>
      </c>
      <c r="J154" s="5">
        <f>247+5369</f>
        <v>5616</v>
      </c>
      <c r="K154" s="4" t="s">
        <v>626</v>
      </c>
      <c r="L154" s="9" t="s">
        <v>1299</v>
      </c>
      <c r="M154" s="9" t="s">
        <v>1384</v>
      </c>
      <c r="N154" s="4" t="s">
        <v>700</v>
      </c>
      <c r="O154" s="4">
        <v>1</v>
      </c>
      <c r="P154" s="4">
        <v>0</v>
      </c>
      <c r="Q154" s="4">
        <v>1</v>
      </c>
      <c r="R154" s="4" t="s">
        <v>700</v>
      </c>
      <c r="S154" s="4" t="s">
        <v>700</v>
      </c>
      <c r="T154" s="4">
        <v>0</v>
      </c>
      <c r="U154" s="4">
        <v>0</v>
      </c>
      <c r="V154" s="4" t="s">
        <v>700</v>
      </c>
      <c r="W154" s="4">
        <v>1</v>
      </c>
      <c r="X154" s="4">
        <v>2</v>
      </c>
      <c r="Y154" s="4">
        <v>1</v>
      </c>
      <c r="Z154" s="4">
        <v>1</v>
      </c>
      <c r="AA154" s="4">
        <v>1</v>
      </c>
      <c r="AB154" s="4">
        <v>1</v>
      </c>
      <c r="AC154" s="4">
        <v>1</v>
      </c>
      <c r="AD154" s="4">
        <v>1</v>
      </c>
      <c r="AE154" s="4">
        <v>1</v>
      </c>
      <c r="AF154" s="4">
        <v>3</v>
      </c>
      <c r="AG154" s="4">
        <v>2</v>
      </c>
      <c r="AH154" s="1" t="s">
        <v>754</v>
      </c>
      <c r="AI154" s="7" t="s">
        <v>485</v>
      </c>
      <c r="AJ154" s="21" t="s">
        <v>491</v>
      </c>
      <c r="AK154" s="1">
        <v>46708</v>
      </c>
      <c r="AL154" s="44" t="s">
        <v>608</v>
      </c>
      <c r="AM154" s="8">
        <v>16900</v>
      </c>
      <c r="AN154" s="8" t="s">
        <v>409</v>
      </c>
      <c r="AO154" s="1" t="s">
        <v>755</v>
      </c>
      <c r="AR154" s="9" t="s">
        <v>646</v>
      </c>
      <c r="AS154" s="9" t="s">
        <v>1291</v>
      </c>
      <c r="AT154" s="9" t="s">
        <v>878</v>
      </c>
      <c r="AU154" s="9" t="s">
        <v>905</v>
      </c>
      <c r="AV154" s="9" t="s">
        <v>1318</v>
      </c>
      <c r="BA154" s="9" t="s">
        <v>1038</v>
      </c>
      <c r="BB154" s="9" t="s">
        <v>1047</v>
      </c>
      <c r="BC154" s="9" t="s">
        <v>1048</v>
      </c>
      <c r="BD154" s="9" t="s">
        <v>16</v>
      </c>
      <c r="BE154" s="9" t="s">
        <v>906</v>
      </c>
      <c r="BF154" s="9" t="s">
        <v>1318</v>
      </c>
      <c r="BH154" s="128" t="s">
        <v>1207</v>
      </c>
      <c r="BI154" s="128" t="s">
        <v>1207</v>
      </c>
      <c r="BJ154" s="129" t="s">
        <v>1207</v>
      </c>
    </row>
    <row r="155" spans="1:62" ht="38.25" customHeight="1" x14ac:dyDescent="0.2">
      <c r="A155" s="9" t="s">
        <v>607</v>
      </c>
      <c r="C155" s="9">
        <v>1</v>
      </c>
      <c r="D155" s="22" t="s">
        <v>98</v>
      </c>
      <c r="E155" s="4" t="s">
        <v>503</v>
      </c>
      <c r="F155" s="4" t="s">
        <v>1007</v>
      </c>
      <c r="G155" s="4" t="s">
        <v>607</v>
      </c>
      <c r="H155" s="4" t="s">
        <v>607</v>
      </c>
      <c r="I155" s="4" t="s">
        <v>607</v>
      </c>
      <c r="J155" s="5">
        <v>35</v>
      </c>
      <c r="K155" s="4" t="s">
        <v>626</v>
      </c>
      <c r="L155" s="9" t="s">
        <v>1298</v>
      </c>
      <c r="N155" s="4">
        <v>0</v>
      </c>
      <c r="O155" s="4">
        <v>0</v>
      </c>
      <c r="P155" s="4">
        <v>1</v>
      </c>
      <c r="Q155" s="4">
        <v>0</v>
      </c>
      <c r="R155" s="4">
        <v>1</v>
      </c>
      <c r="S155" s="4">
        <v>1</v>
      </c>
      <c r="T155" s="4">
        <v>1</v>
      </c>
      <c r="U155" s="4">
        <v>0</v>
      </c>
      <c r="V155" s="4">
        <v>0</v>
      </c>
      <c r="W155" s="4">
        <v>1</v>
      </c>
      <c r="X155" s="4">
        <v>1</v>
      </c>
      <c r="Y155" s="4">
        <v>0</v>
      </c>
      <c r="Z155" s="4">
        <v>0</v>
      </c>
      <c r="AA155" s="4">
        <v>1</v>
      </c>
      <c r="AB155" s="4">
        <v>0</v>
      </c>
      <c r="AC155" s="4">
        <v>0</v>
      </c>
      <c r="AD155" s="4">
        <v>1</v>
      </c>
      <c r="AE155" s="4">
        <v>1</v>
      </c>
      <c r="AF155" s="4">
        <v>1</v>
      </c>
      <c r="AG155" s="4">
        <v>0</v>
      </c>
      <c r="AH155" s="1" t="s">
        <v>756</v>
      </c>
      <c r="AI155" s="7" t="s">
        <v>486</v>
      </c>
      <c r="AJ155" s="21" t="s">
        <v>491</v>
      </c>
      <c r="AK155" s="1">
        <v>36932</v>
      </c>
      <c r="AL155" s="12" t="s">
        <v>608</v>
      </c>
      <c r="AM155" s="8">
        <v>85</v>
      </c>
      <c r="AN155" s="8" t="s">
        <v>410</v>
      </c>
      <c r="AO155" s="1" t="s">
        <v>417</v>
      </c>
      <c r="AR155" s="9" t="s">
        <v>614</v>
      </c>
      <c r="AS155" s="9" t="s">
        <v>1290</v>
      </c>
      <c r="AU155" s="9" t="s">
        <v>1008</v>
      </c>
      <c r="AV155" s="9" t="s">
        <v>1316</v>
      </c>
      <c r="BH155" s="128" t="s">
        <v>1207</v>
      </c>
      <c r="BI155" s="128" t="s">
        <v>1207</v>
      </c>
      <c r="BJ155" s="129" t="s">
        <v>1207</v>
      </c>
    </row>
    <row r="156" spans="1:62" ht="38.25" customHeight="1" x14ac:dyDescent="0.2">
      <c r="C156" s="9">
        <v>1</v>
      </c>
      <c r="D156" s="22" t="s">
        <v>564</v>
      </c>
      <c r="E156" s="4" t="s">
        <v>503</v>
      </c>
      <c r="F156" s="4"/>
      <c r="G156" s="4"/>
      <c r="H156" s="4"/>
      <c r="I156" s="4"/>
      <c r="J156" s="5"/>
      <c r="K156" s="4"/>
      <c r="N156" s="4"/>
      <c r="O156" s="4"/>
      <c r="P156" s="4"/>
      <c r="Q156" s="4"/>
      <c r="R156" s="4"/>
      <c r="S156" s="4"/>
      <c r="T156" s="4"/>
      <c r="U156" s="4"/>
      <c r="V156" s="4"/>
      <c r="W156" s="4"/>
      <c r="X156" s="4"/>
      <c r="Y156" s="4"/>
      <c r="Z156" s="4"/>
      <c r="AA156" s="4"/>
      <c r="AB156" s="4"/>
      <c r="AC156" s="4"/>
      <c r="AD156" s="4"/>
      <c r="AE156" s="4"/>
      <c r="AF156" s="4"/>
      <c r="AG156" s="4"/>
      <c r="AH156" s="1"/>
      <c r="AI156" s="4" t="s">
        <v>22</v>
      </c>
      <c r="AJ156" s="21" t="s">
        <v>491</v>
      </c>
      <c r="AK156" s="1">
        <v>46037</v>
      </c>
      <c r="AL156" s="12" t="s">
        <v>608</v>
      </c>
      <c r="AM156" s="8"/>
      <c r="AN156" s="8"/>
      <c r="AO156" s="1"/>
      <c r="BH156" s="128" t="s">
        <v>1207</v>
      </c>
      <c r="BI156" s="128" t="s">
        <v>1207</v>
      </c>
      <c r="BJ156" s="129" t="s">
        <v>1207</v>
      </c>
    </row>
    <row r="157" spans="1:62" ht="38.25" customHeight="1" x14ac:dyDescent="0.2">
      <c r="A157" s="9" t="s">
        <v>607</v>
      </c>
      <c r="B157" s="9" t="s">
        <v>607</v>
      </c>
      <c r="C157" s="9">
        <v>1</v>
      </c>
      <c r="D157" s="22" t="s">
        <v>99</v>
      </c>
      <c r="E157" s="4" t="s">
        <v>492</v>
      </c>
      <c r="F157" s="4" t="s">
        <v>281</v>
      </c>
      <c r="G157" s="4" t="s">
        <v>607</v>
      </c>
      <c r="H157" s="4" t="s">
        <v>607</v>
      </c>
      <c r="I157" s="4" t="s">
        <v>607</v>
      </c>
      <c r="J157" s="5"/>
      <c r="K157" s="4" t="s">
        <v>758</v>
      </c>
      <c r="L157" s="9" t="s">
        <v>1297</v>
      </c>
      <c r="N157" s="4">
        <v>2</v>
      </c>
      <c r="O157" s="4">
        <v>2</v>
      </c>
      <c r="P157" s="4">
        <v>2</v>
      </c>
      <c r="Q157" s="4">
        <v>0</v>
      </c>
      <c r="R157" s="4">
        <v>2</v>
      </c>
      <c r="S157" s="4">
        <v>3</v>
      </c>
      <c r="T157" s="4">
        <v>3</v>
      </c>
      <c r="U157" s="4">
        <v>0</v>
      </c>
      <c r="V157" s="4">
        <v>0</v>
      </c>
      <c r="W157" s="4">
        <v>3</v>
      </c>
      <c r="X157" s="4">
        <v>3</v>
      </c>
      <c r="Y157" s="4">
        <v>1</v>
      </c>
      <c r="Z157" s="4">
        <v>1</v>
      </c>
      <c r="AA157" s="4">
        <v>1</v>
      </c>
      <c r="AB157" s="4">
        <v>0</v>
      </c>
      <c r="AC157" s="4">
        <v>1</v>
      </c>
      <c r="AD157" s="4">
        <v>2</v>
      </c>
      <c r="AE157" s="4">
        <v>1</v>
      </c>
      <c r="AF157" s="4">
        <v>3</v>
      </c>
      <c r="AG157" s="4">
        <v>1</v>
      </c>
      <c r="AH157" s="1" t="s">
        <v>757</v>
      </c>
      <c r="AI157" s="7" t="s">
        <v>486</v>
      </c>
      <c r="AJ157" s="21" t="s">
        <v>491</v>
      </c>
      <c r="AK157" s="1">
        <v>51277</v>
      </c>
      <c r="AL157" s="12" t="s">
        <v>608</v>
      </c>
      <c r="AM157" s="8"/>
      <c r="AN157" s="8"/>
      <c r="AO157" s="1"/>
      <c r="AR157" s="9" t="s">
        <v>614</v>
      </c>
      <c r="AS157" s="9" t="s">
        <v>1290</v>
      </c>
      <c r="AU157" s="9" t="s">
        <v>983</v>
      </c>
      <c r="AV157" s="9" t="s">
        <v>1316</v>
      </c>
      <c r="BD157" s="9" t="s">
        <v>16</v>
      </c>
      <c r="BE157" s="9" t="s">
        <v>1353</v>
      </c>
      <c r="BF157" s="9" t="s">
        <v>1318</v>
      </c>
      <c r="BH157" s="128" t="s">
        <v>1207</v>
      </c>
      <c r="BI157" s="128" t="s">
        <v>1207</v>
      </c>
      <c r="BJ157" s="129" t="s">
        <v>1207</v>
      </c>
    </row>
    <row r="158" spans="1:62" ht="38.25" customHeight="1" x14ac:dyDescent="0.2">
      <c r="C158" s="9">
        <v>1</v>
      </c>
      <c r="D158" s="22" t="s">
        <v>565</v>
      </c>
      <c r="E158" s="4" t="s">
        <v>502</v>
      </c>
      <c r="F158" s="4"/>
      <c r="G158" s="4"/>
      <c r="H158" s="4"/>
      <c r="I158" s="4"/>
      <c r="J158" s="5"/>
      <c r="K158" s="4"/>
      <c r="N158" s="4"/>
      <c r="O158" s="4"/>
      <c r="P158" s="4"/>
      <c r="Q158" s="4"/>
      <c r="R158" s="4"/>
      <c r="S158" s="4"/>
      <c r="T158" s="4"/>
      <c r="U158" s="4"/>
      <c r="V158" s="4"/>
      <c r="W158" s="4"/>
      <c r="X158" s="4"/>
      <c r="Y158" s="4"/>
      <c r="Z158" s="4"/>
      <c r="AA158" s="4"/>
      <c r="AB158" s="4"/>
      <c r="AC158" s="4"/>
      <c r="AD158" s="4"/>
      <c r="AE158" s="4"/>
      <c r="AF158" s="4"/>
      <c r="AG158" s="4"/>
      <c r="AH158" s="1"/>
      <c r="AI158" s="7" t="s">
        <v>486</v>
      </c>
      <c r="AJ158" s="21" t="s">
        <v>491</v>
      </c>
      <c r="AK158" s="1">
        <v>40185</v>
      </c>
      <c r="AL158" s="12" t="s">
        <v>608</v>
      </c>
      <c r="AM158" s="8"/>
      <c r="AN158" s="8"/>
      <c r="AO158" s="1"/>
      <c r="BH158" s="128" t="s">
        <v>1207</v>
      </c>
      <c r="BI158" s="128" t="s">
        <v>1207</v>
      </c>
      <c r="BJ158" s="129" t="s">
        <v>1207</v>
      </c>
    </row>
    <row r="159" spans="1:62" ht="38.25" customHeight="1" x14ac:dyDescent="0.2">
      <c r="C159" s="9">
        <v>1</v>
      </c>
      <c r="D159" s="22" t="s">
        <v>167</v>
      </c>
      <c r="E159" s="4" t="s">
        <v>503</v>
      </c>
      <c r="F159" s="4"/>
      <c r="G159" s="4"/>
      <c r="H159" s="4"/>
      <c r="I159" s="4"/>
      <c r="J159" s="5"/>
      <c r="K159" s="4"/>
      <c r="N159" s="4"/>
      <c r="O159" s="4"/>
      <c r="P159" s="4"/>
      <c r="Q159" s="4"/>
      <c r="R159" s="4"/>
      <c r="S159" s="4"/>
      <c r="T159" s="4"/>
      <c r="U159" s="4"/>
      <c r="V159" s="4"/>
      <c r="W159" s="4"/>
      <c r="X159" s="4"/>
      <c r="Y159" s="4"/>
      <c r="Z159" s="4"/>
      <c r="AA159" s="4"/>
      <c r="AB159" s="4"/>
      <c r="AC159" s="4"/>
      <c r="AD159" s="4"/>
      <c r="AE159" s="4"/>
      <c r="AF159" s="4"/>
      <c r="AG159" s="4"/>
      <c r="AH159" s="1"/>
      <c r="AI159" s="4" t="s">
        <v>22</v>
      </c>
      <c r="AJ159" s="21" t="s">
        <v>491</v>
      </c>
      <c r="AK159" s="1">
        <v>42958</v>
      </c>
      <c r="AL159" s="12" t="s">
        <v>608</v>
      </c>
      <c r="AM159" s="8">
        <v>170</v>
      </c>
      <c r="AN159" s="8" t="s">
        <v>410</v>
      </c>
      <c r="AO159" s="1" t="s">
        <v>416</v>
      </c>
      <c r="BH159" s="128" t="s">
        <v>1207</v>
      </c>
      <c r="BI159" s="128" t="s">
        <v>1207</v>
      </c>
      <c r="BJ159" s="129" t="s">
        <v>1207</v>
      </c>
    </row>
    <row r="160" spans="1:62" ht="38.25" customHeight="1" x14ac:dyDescent="0.2">
      <c r="C160" s="9">
        <v>1</v>
      </c>
      <c r="D160" s="22" t="s">
        <v>58</v>
      </c>
      <c r="E160" s="4" t="s">
        <v>503</v>
      </c>
      <c r="F160" s="4" t="s">
        <v>248</v>
      </c>
      <c r="G160" s="4"/>
      <c r="H160" s="4"/>
      <c r="I160" s="4"/>
      <c r="J160" s="5">
        <v>36</v>
      </c>
      <c r="K160" s="4"/>
      <c r="N160" s="4"/>
      <c r="O160" s="4"/>
      <c r="P160" s="4"/>
      <c r="Q160" s="4"/>
      <c r="R160" s="4"/>
      <c r="S160" s="4"/>
      <c r="T160" s="4"/>
      <c r="U160" s="4"/>
      <c r="V160" s="4"/>
      <c r="W160" s="4"/>
      <c r="X160" s="4"/>
      <c r="Y160" s="4"/>
      <c r="Z160" s="4"/>
      <c r="AA160" s="4"/>
      <c r="AB160" s="4"/>
      <c r="AC160" s="4"/>
      <c r="AD160" s="4"/>
      <c r="AE160" s="4"/>
      <c r="AF160" s="4"/>
      <c r="AG160" s="4"/>
      <c r="AH160" s="1"/>
      <c r="AI160" s="7" t="s">
        <v>485</v>
      </c>
      <c r="AJ160" s="21" t="s">
        <v>491</v>
      </c>
      <c r="AK160" s="1">
        <v>49403</v>
      </c>
      <c r="AL160" s="12" t="s">
        <v>608</v>
      </c>
      <c r="AM160" s="8">
        <v>65</v>
      </c>
      <c r="AN160" s="8" t="s">
        <v>410</v>
      </c>
      <c r="AO160" s="1" t="s">
        <v>416</v>
      </c>
      <c r="BH160" s="128" t="s">
        <v>1207</v>
      </c>
      <c r="BI160" s="128" t="s">
        <v>1207</v>
      </c>
      <c r="BJ160" s="129" t="s">
        <v>1207</v>
      </c>
    </row>
    <row r="161" spans="1:62" ht="38.25" customHeight="1" x14ac:dyDescent="0.2">
      <c r="C161" s="9">
        <v>1</v>
      </c>
      <c r="D161" s="22" t="s">
        <v>100</v>
      </c>
      <c r="E161" s="4" t="s">
        <v>511</v>
      </c>
      <c r="F161" s="4" t="s">
        <v>283</v>
      </c>
      <c r="G161" s="4" t="s">
        <v>607</v>
      </c>
      <c r="H161" s="4"/>
      <c r="I161" s="4"/>
      <c r="J161" s="5">
        <v>1608</v>
      </c>
      <c r="K161" s="4" t="s">
        <v>984</v>
      </c>
      <c r="L161" s="9" t="s">
        <v>1296</v>
      </c>
      <c r="N161" s="4"/>
      <c r="O161" s="4"/>
      <c r="P161" s="4"/>
      <c r="Q161" s="4"/>
      <c r="R161" s="4"/>
      <c r="S161" s="4"/>
      <c r="T161" s="4"/>
      <c r="U161" s="4"/>
      <c r="V161" s="4"/>
      <c r="W161" s="4"/>
      <c r="X161" s="4"/>
      <c r="Y161" s="4"/>
      <c r="Z161" s="4"/>
      <c r="AA161" s="4"/>
      <c r="AB161" s="4"/>
      <c r="AC161" s="4"/>
      <c r="AD161" s="4"/>
      <c r="AE161" s="4"/>
      <c r="AF161" s="4"/>
      <c r="AG161" s="4"/>
      <c r="AH161" s="1" t="s">
        <v>989</v>
      </c>
      <c r="AI161" s="7" t="s">
        <v>486</v>
      </c>
      <c r="AJ161" s="21" t="s">
        <v>491</v>
      </c>
      <c r="AK161" s="1">
        <v>19356</v>
      </c>
      <c r="AL161" s="12" t="s">
        <v>1430</v>
      </c>
      <c r="AM161" s="8">
        <v>5568</v>
      </c>
      <c r="AN161" s="8" t="s">
        <v>411</v>
      </c>
      <c r="AO161" s="1" t="s">
        <v>448</v>
      </c>
      <c r="AT161" s="9" t="s">
        <v>1168</v>
      </c>
      <c r="AU161" s="9" t="s">
        <v>1325</v>
      </c>
      <c r="AV161" s="9" t="s">
        <v>1314</v>
      </c>
      <c r="BH161" s="128" t="s">
        <v>1207</v>
      </c>
      <c r="BI161" s="128" t="s">
        <v>1207</v>
      </c>
      <c r="BJ161" s="129" t="s">
        <v>1207</v>
      </c>
    </row>
    <row r="162" spans="1:62" ht="38.25" customHeight="1" x14ac:dyDescent="0.2">
      <c r="A162" s="9" t="s">
        <v>607</v>
      </c>
      <c r="B162" s="9" t="s">
        <v>607</v>
      </c>
      <c r="C162" s="9">
        <v>1</v>
      </c>
      <c r="D162" s="22" t="s">
        <v>59</v>
      </c>
      <c r="E162" s="4" t="s">
        <v>492</v>
      </c>
      <c r="F162" s="4" t="s">
        <v>249</v>
      </c>
      <c r="G162" s="4" t="s">
        <v>607</v>
      </c>
      <c r="H162" s="4" t="s">
        <v>607</v>
      </c>
      <c r="I162" s="4" t="s">
        <v>607</v>
      </c>
      <c r="J162" s="5">
        <v>142</v>
      </c>
      <c r="K162" s="4" t="s">
        <v>642</v>
      </c>
      <c r="L162" s="9" t="s">
        <v>1298</v>
      </c>
      <c r="N162" s="4">
        <v>0</v>
      </c>
      <c r="O162" s="4">
        <v>0</v>
      </c>
      <c r="P162" s="4">
        <v>0</v>
      </c>
      <c r="Q162" s="4">
        <v>0</v>
      </c>
      <c r="R162" s="4">
        <v>0</v>
      </c>
      <c r="S162" s="4">
        <v>3</v>
      </c>
      <c r="T162" s="4">
        <v>0</v>
      </c>
      <c r="U162" s="4">
        <v>0</v>
      </c>
      <c r="V162" s="4">
        <v>0</v>
      </c>
      <c r="W162" s="4">
        <v>1</v>
      </c>
      <c r="X162" s="4">
        <v>0</v>
      </c>
      <c r="Y162" s="4">
        <v>0</v>
      </c>
      <c r="Z162" s="4">
        <v>1</v>
      </c>
      <c r="AA162" s="4">
        <v>1</v>
      </c>
      <c r="AB162" s="4">
        <v>1</v>
      </c>
      <c r="AC162" s="4">
        <v>0</v>
      </c>
      <c r="AD162" s="4">
        <v>1</v>
      </c>
      <c r="AE162" s="4">
        <v>1</v>
      </c>
      <c r="AF162" s="4">
        <v>2</v>
      </c>
      <c r="AG162" s="4">
        <v>0</v>
      </c>
      <c r="AH162" s="1" t="s">
        <v>759</v>
      </c>
      <c r="AI162" s="7" t="s">
        <v>485</v>
      </c>
      <c r="AJ162" s="21" t="s">
        <v>491</v>
      </c>
      <c r="AK162" s="1">
        <v>33438</v>
      </c>
      <c r="AL162" s="12" t="s">
        <v>608</v>
      </c>
      <c r="AM162" s="8">
        <v>600</v>
      </c>
      <c r="AN162" s="8" t="s">
        <v>410</v>
      </c>
      <c r="AO162" s="1" t="s">
        <v>416</v>
      </c>
      <c r="AR162" s="9" t="s">
        <v>760</v>
      </c>
      <c r="AS162" s="9" t="s">
        <v>1289</v>
      </c>
      <c r="AT162" s="9" t="s">
        <v>879</v>
      </c>
      <c r="AU162" s="9" t="s">
        <v>1326</v>
      </c>
      <c r="AV162" s="9" t="s">
        <v>1318</v>
      </c>
      <c r="AW162" s="9" t="s">
        <v>880</v>
      </c>
      <c r="BD162" s="9" t="s">
        <v>1355</v>
      </c>
      <c r="BE162" s="9" t="s">
        <v>761</v>
      </c>
      <c r="BF162" s="9" t="s">
        <v>1346</v>
      </c>
      <c r="BH162" s="128" t="s">
        <v>1207</v>
      </c>
      <c r="BI162" s="128" t="s">
        <v>1207</v>
      </c>
      <c r="BJ162" s="129" t="s">
        <v>1207</v>
      </c>
    </row>
    <row r="163" spans="1:62" ht="38.25" customHeight="1" x14ac:dyDescent="0.2">
      <c r="A163" s="9" t="s">
        <v>607</v>
      </c>
      <c r="C163" s="9">
        <v>1</v>
      </c>
      <c r="D163" s="22" t="s">
        <v>168</v>
      </c>
      <c r="E163" s="4" t="s">
        <v>494</v>
      </c>
      <c r="F163" s="4" t="s">
        <v>345</v>
      </c>
      <c r="G163" s="4" t="s">
        <v>718</v>
      </c>
      <c r="H163" s="4" t="s">
        <v>607</v>
      </c>
      <c r="I163" s="4" t="s">
        <v>607</v>
      </c>
      <c r="J163" s="5">
        <v>148</v>
      </c>
      <c r="K163" s="4" t="s">
        <v>763</v>
      </c>
      <c r="L163" s="9" t="s">
        <v>1297</v>
      </c>
      <c r="N163" s="4">
        <v>1</v>
      </c>
      <c r="O163" s="4">
        <v>1</v>
      </c>
      <c r="P163" s="4">
        <v>2</v>
      </c>
      <c r="Q163" s="4">
        <v>2</v>
      </c>
      <c r="R163" s="4">
        <v>2</v>
      </c>
      <c r="S163" s="4">
        <v>0</v>
      </c>
      <c r="T163" s="4">
        <v>0</v>
      </c>
      <c r="U163" s="4">
        <v>1</v>
      </c>
      <c r="V163" s="4">
        <v>0</v>
      </c>
      <c r="W163" s="4">
        <v>2</v>
      </c>
      <c r="X163" s="4">
        <v>1</v>
      </c>
      <c r="Y163" s="4">
        <v>1</v>
      </c>
      <c r="Z163" s="4">
        <v>2</v>
      </c>
      <c r="AA163" s="4">
        <v>2</v>
      </c>
      <c r="AB163" s="4">
        <v>0</v>
      </c>
      <c r="AC163" s="4">
        <v>1</v>
      </c>
      <c r="AD163" s="4">
        <v>2</v>
      </c>
      <c r="AE163" s="4">
        <v>1</v>
      </c>
      <c r="AF163" s="4">
        <v>2</v>
      </c>
      <c r="AG163" s="4">
        <v>1</v>
      </c>
      <c r="AH163" s="1" t="s">
        <v>762</v>
      </c>
      <c r="AI163" s="4" t="s">
        <v>22</v>
      </c>
      <c r="AJ163" s="21" t="s">
        <v>491</v>
      </c>
      <c r="AK163" s="1">
        <v>46037</v>
      </c>
      <c r="AL163" s="12" t="s">
        <v>608</v>
      </c>
      <c r="AM163" s="8">
        <v>320</v>
      </c>
      <c r="AN163" s="8" t="s">
        <v>410</v>
      </c>
      <c r="AO163" s="1" t="s">
        <v>419</v>
      </c>
      <c r="AR163" s="9" t="s">
        <v>624</v>
      </c>
      <c r="AS163" s="9" t="s">
        <v>1289</v>
      </c>
      <c r="AT163" s="9" t="s">
        <v>764</v>
      </c>
      <c r="AU163" s="9" t="s">
        <v>764</v>
      </c>
      <c r="AV163" s="9" t="s">
        <v>1318</v>
      </c>
      <c r="AX163" s="9" t="s">
        <v>1140</v>
      </c>
      <c r="AY163" s="9" t="s">
        <v>1103</v>
      </c>
      <c r="AZ163" s="9" t="s">
        <v>1104</v>
      </c>
      <c r="BD163" s="9" t="s">
        <v>16</v>
      </c>
      <c r="BH163" s="128" t="s">
        <v>1207</v>
      </c>
      <c r="BI163" s="128" t="s">
        <v>1207</v>
      </c>
      <c r="BJ163" s="129" t="s">
        <v>1207</v>
      </c>
    </row>
    <row r="164" spans="1:62" ht="38.25" customHeight="1" x14ac:dyDescent="0.2">
      <c r="C164" s="9">
        <v>1</v>
      </c>
      <c r="D164" s="22" t="s">
        <v>137</v>
      </c>
      <c r="E164" s="4" t="s">
        <v>501</v>
      </c>
      <c r="F164" s="4" t="s">
        <v>315</v>
      </c>
      <c r="G164" s="4"/>
      <c r="H164" s="4"/>
      <c r="I164" s="4"/>
      <c r="J164" s="5">
        <v>503</v>
      </c>
      <c r="K164" s="4"/>
      <c r="L164" s="9" t="s">
        <v>1299</v>
      </c>
      <c r="M164" s="9" t="s">
        <v>1384</v>
      </c>
      <c r="N164" s="4"/>
      <c r="O164" s="4"/>
      <c r="P164" s="4"/>
      <c r="Q164" s="4"/>
      <c r="R164" s="4"/>
      <c r="S164" s="4"/>
      <c r="T164" s="4"/>
      <c r="U164" s="4"/>
      <c r="V164" s="4"/>
      <c r="W164" s="4"/>
      <c r="X164" s="4"/>
      <c r="Y164" s="4"/>
      <c r="Z164" s="4"/>
      <c r="AA164" s="4"/>
      <c r="AB164" s="4"/>
      <c r="AC164" s="4"/>
      <c r="AD164" s="4"/>
      <c r="AE164" s="4"/>
      <c r="AF164" s="4"/>
      <c r="AG164" s="4"/>
      <c r="AH164" s="1"/>
      <c r="AI164" s="7" t="s">
        <v>488</v>
      </c>
      <c r="AJ164" s="21" t="s">
        <v>491</v>
      </c>
      <c r="AK164" s="1">
        <v>40938</v>
      </c>
      <c r="AL164" s="12" t="s">
        <v>608</v>
      </c>
      <c r="AM164" s="8">
        <v>1495</v>
      </c>
      <c r="AN164" s="8" t="s">
        <v>411</v>
      </c>
      <c r="AO164" s="1" t="s">
        <v>464</v>
      </c>
      <c r="AX164" s="9" t="s">
        <v>1038</v>
      </c>
      <c r="AY164" s="9" t="s">
        <v>1084</v>
      </c>
      <c r="AZ164" s="9" t="s">
        <v>1085</v>
      </c>
      <c r="BH164" s="128" t="s">
        <v>1207</v>
      </c>
      <c r="BI164" s="128" t="s">
        <v>1207</v>
      </c>
      <c r="BJ164" s="129" t="s">
        <v>1207</v>
      </c>
    </row>
    <row r="165" spans="1:62" ht="38.25" customHeight="1" x14ac:dyDescent="0.2">
      <c r="B165" s="9" t="s">
        <v>607</v>
      </c>
      <c r="C165" s="9">
        <v>1</v>
      </c>
      <c r="D165" s="22" t="s">
        <v>541</v>
      </c>
      <c r="E165" s="4" t="s">
        <v>542</v>
      </c>
      <c r="F165" s="4"/>
      <c r="G165" s="4" t="s">
        <v>608</v>
      </c>
      <c r="H165" s="4" t="s">
        <v>607</v>
      </c>
      <c r="I165" s="4"/>
      <c r="J165" s="4" t="s">
        <v>1192</v>
      </c>
      <c r="K165" s="9" t="s">
        <v>1228</v>
      </c>
      <c r="L165" s="9" t="s">
        <v>1299</v>
      </c>
      <c r="M165" s="9" t="s">
        <v>1383</v>
      </c>
      <c r="N165" s="4"/>
      <c r="O165" s="4"/>
      <c r="P165" s="4"/>
      <c r="Q165" s="4"/>
      <c r="R165" s="4"/>
      <c r="S165" s="4"/>
      <c r="T165" s="4"/>
      <c r="U165" s="4"/>
      <c r="V165" s="4"/>
      <c r="W165" s="4"/>
      <c r="X165" s="4"/>
      <c r="Y165" s="4"/>
      <c r="Z165" s="4"/>
      <c r="AA165" s="4"/>
      <c r="AB165" s="4"/>
      <c r="AC165" s="4"/>
      <c r="AD165" s="4"/>
      <c r="AE165" s="4"/>
      <c r="AF165" s="4">
        <v>1</v>
      </c>
      <c r="AG165" s="4">
        <v>1</v>
      </c>
      <c r="AH165" s="1" t="s">
        <v>1242</v>
      </c>
      <c r="AI165" s="7" t="s">
        <v>488</v>
      </c>
      <c r="AJ165" s="21" t="s">
        <v>491</v>
      </c>
      <c r="AK165" s="1">
        <v>40938</v>
      </c>
      <c r="AL165" s="12" t="s">
        <v>608</v>
      </c>
      <c r="AM165" s="8" t="s">
        <v>1243</v>
      </c>
      <c r="AN165" s="8"/>
      <c r="AO165" s="1"/>
      <c r="AR165" s="9" t="s">
        <v>1244</v>
      </c>
      <c r="AS165" s="9" t="s">
        <v>1291</v>
      </c>
      <c r="BH165" s="128" t="s">
        <v>1207</v>
      </c>
      <c r="BI165" s="128" t="s">
        <v>1207</v>
      </c>
      <c r="BJ165" s="129" t="s">
        <v>1207</v>
      </c>
    </row>
    <row r="166" spans="1:62" ht="38.25" customHeight="1" x14ac:dyDescent="0.2">
      <c r="A166" s="9" t="s">
        <v>607</v>
      </c>
      <c r="C166" s="9">
        <v>1</v>
      </c>
      <c r="D166" s="5" t="s">
        <v>147</v>
      </c>
      <c r="E166" s="1" t="s">
        <v>0</v>
      </c>
      <c r="F166" s="5" t="s">
        <v>325</v>
      </c>
      <c r="G166" s="5" t="s">
        <v>607</v>
      </c>
      <c r="H166" s="5" t="s">
        <v>608</v>
      </c>
      <c r="I166" s="5" t="s">
        <v>766</v>
      </c>
      <c r="J166" s="5" t="s">
        <v>624</v>
      </c>
      <c r="K166" s="1" t="s">
        <v>622</v>
      </c>
      <c r="N166" s="5">
        <v>0</v>
      </c>
      <c r="O166" s="5" t="s">
        <v>700</v>
      </c>
      <c r="P166" s="5" t="s">
        <v>700</v>
      </c>
      <c r="Q166" s="5" t="s">
        <v>700</v>
      </c>
      <c r="R166" s="5">
        <v>0</v>
      </c>
      <c r="S166" s="5">
        <v>0</v>
      </c>
      <c r="T166" s="5">
        <v>0</v>
      </c>
      <c r="U166" s="5">
        <v>0</v>
      </c>
      <c r="V166" s="5">
        <v>0</v>
      </c>
      <c r="W166" s="5">
        <v>0</v>
      </c>
      <c r="X166" s="5">
        <v>0</v>
      </c>
      <c r="Y166" s="5">
        <v>0</v>
      </c>
      <c r="Z166" s="5">
        <v>0</v>
      </c>
      <c r="AA166" s="5">
        <v>0</v>
      </c>
      <c r="AB166" s="5">
        <v>0</v>
      </c>
      <c r="AC166" s="5">
        <v>0</v>
      </c>
      <c r="AD166" s="5">
        <v>0</v>
      </c>
      <c r="AE166" s="5">
        <v>0</v>
      </c>
      <c r="AF166" s="5">
        <v>0</v>
      </c>
      <c r="AG166" s="5">
        <v>0</v>
      </c>
      <c r="AH166" s="1" t="s">
        <v>765</v>
      </c>
      <c r="AI166" s="5" t="s">
        <v>488</v>
      </c>
      <c r="AJ166" s="21" t="s">
        <v>491</v>
      </c>
      <c r="AK166" s="1">
        <v>54844</v>
      </c>
      <c r="AL166" s="12" t="s">
        <v>608</v>
      </c>
      <c r="AM166" s="8"/>
      <c r="AN166" s="8"/>
      <c r="AO166" s="1"/>
      <c r="AP166" s="9" t="s">
        <v>768</v>
      </c>
      <c r="AR166" s="9" t="s">
        <v>767</v>
      </c>
      <c r="AS166" s="9" t="s">
        <v>1289</v>
      </c>
      <c r="BD166" s="9" t="s">
        <v>16</v>
      </c>
      <c r="BH166" s="128" t="s">
        <v>1207</v>
      </c>
      <c r="BI166" s="128" t="s">
        <v>1207</v>
      </c>
      <c r="BJ166" s="129" t="s">
        <v>1207</v>
      </c>
    </row>
    <row r="167" spans="1:62" ht="38.25" customHeight="1" x14ac:dyDescent="0.2">
      <c r="C167" s="9">
        <v>1</v>
      </c>
      <c r="D167" s="22" t="s">
        <v>60</v>
      </c>
      <c r="E167" s="4" t="s">
        <v>503</v>
      </c>
      <c r="F167" s="4" t="s">
        <v>250</v>
      </c>
      <c r="G167" s="4"/>
      <c r="H167" s="4"/>
      <c r="I167" s="4"/>
      <c r="J167" s="5">
        <v>14</v>
      </c>
      <c r="K167" s="4"/>
      <c r="N167" s="4"/>
      <c r="O167" s="4"/>
      <c r="P167" s="4"/>
      <c r="Q167" s="4"/>
      <c r="R167" s="4"/>
      <c r="S167" s="4"/>
      <c r="T167" s="4"/>
      <c r="U167" s="4"/>
      <c r="V167" s="4"/>
      <c r="W167" s="4"/>
      <c r="X167" s="4"/>
      <c r="Y167" s="4"/>
      <c r="Z167" s="4"/>
      <c r="AA167" s="4"/>
      <c r="AB167" s="4"/>
      <c r="AC167" s="4"/>
      <c r="AD167" s="4"/>
      <c r="AE167" s="4"/>
      <c r="AF167" s="4"/>
      <c r="AG167" s="4"/>
      <c r="AH167" s="12"/>
      <c r="AI167" s="7" t="s">
        <v>485</v>
      </c>
      <c r="AJ167" s="21" t="s">
        <v>491</v>
      </c>
      <c r="AK167" s="1">
        <v>50417</v>
      </c>
      <c r="AL167" s="12" t="s">
        <v>608</v>
      </c>
      <c r="AM167" s="8">
        <v>31</v>
      </c>
      <c r="AN167" s="8" t="s">
        <v>410</v>
      </c>
      <c r="AO167" s="1" t="s">
        <v>419</v>
      </c>
      <c r="AX167" s="9">
        <v>0</v>
      </c>
      <c r="AY167" s="9" t="s">
        <v>1121</v>
      </c>
      <c r="AZ167" s="9" t="s">
        <v>1122</v>
      </c>
      <c r="BH167" s="128" t="s">
        <v>1207</v>
      </c>
      <c r="BI167" s="128" t="s">
        <v>1207</v>
      </c>
      <c r="BJ167" s="129" t="s">
        <v>1207</v>
      </c>
    </row>
    <row r="168" spans="1:62" ht="38.25" customHeight="1" x14ac:dyDescent="0.2">
      <c r="C168" s="9">
        <v>1</v>
      </c>
      <c r="D168" s="22" t="s">
        <v>566</v>
      </c>
      <c r="E168" s="4" t="s">
        <v>503</v>
      </c>
      <c r="F168" s="4"/>
      <c r="G168" s="4"/>
      <c r="H168" s="4"/>
      <c r="I168" s="4"/>
      <c r="J168" s="5"/>
      <c r="K168" s="4"/>
      <c r="N168" s="4"/>
      <c r="O168" s="4"/>
      <c r="P168" s="4"/>
      <c r="Q168" s="4"/>
      <c r="R168" s="4"/>
      <c r="S168" s="4"/>
      <c r="T168" s="4"/>
      <c r="U168" s="4"/>
      <c r="V168" s="4"/>
      <c r="W168" s="4"/>
      <c r="X168" s="4"/>
      <c r="Y168" s="4"/>
      <c r="Z168" s="4"/>
      <c r="AA168" s="4"/>
      <c r="AB168" s="4"/>
      <c r="AC168" s="4"/>
      <c r="AD168" s="4"/>
      <c r="AE168" s="4"/>
      <c r="AF168" s="4"/>
      <c r="AG168" s="4"/>
      <c r="AH168" s="12"/>
      <c r="AI168" s="4" t="s">
        <v>22</v>
      </c>
      <c r="AJ168" s="21" t="s">
        <v>491</v>
      </c>
      <c r="AK168" s="1">
        <v>39614</v>
      </c>
      <c r="AL168" s="12" t="s">
        <v>608</v>
      </c>
      <c r="AM168" s="8"/>
      <c r="AN168" s="8"/>
      <c r="AO168" s="1"/>
      <c r="BH168" s="128" t="s">
        <v>1207</v>
      </c>
      <c r="BI168" s="128" t="s">
        <v>1207</v>
      </c>
      <c r="BJ168" s="129" t="s">
        <v>1207</v>
      </c>
    </row>
    <row r="169" spans="1:62" ht="38.25" customHeight="1" x14ac:dyDescent="0.2">
      <c r="C169" s="9">
        <v>1</v>
      </c>
      <c r="D169" s="22" t="s">
        <v>169</v>
      </c>
      <c r="E169" s="4" t="s">
        <v>494</v>
      </c>
      <c r="F169" s="4" t="s">
        <v>909</v>
      </c>
      <c r="G169" s="19"/>
      <c r="H169" s="19"/>
      <c r="I169" s="19"/>
      <c r="J169" s="5">
        <v>111</v>
      </c>
      <c r="K169" s="19"/>
      <c r="N169" s="19"/>
      <c r="O169" s="19"/>
      <c r="P169" s="19"/>
      <c r="Q169" s="19"/>
      <c r="R169" s="19"/>
      <c r="S169" s="19"/>
      <c r="T169" s="19"/>
      <c r="U169" s="19"/>
      <c r="V169" s="19"/>
      <c r="W169" s="19"/>
      <c r="X169" s="19"/>
      <c r="Y169" s="19"/>
      <c r="Z169" s="19"/>
      <c r="AA169" s="19"/>
      <c r="AB169" s="19"/>
      <c r="AC169" s="19"/>
      <c r="AD169" s="19"/>
      <c r="AE169" s="19"/>
      <c r="AF169" s="19"/>
      <c r="AG169" s="19"/>
      <c r="AH169" s="1"/>
      <c r="AI169" s="4" t="s">
        <v>22</v>
      </c>
      <c r="AJ169" s="21" t="s">
        <v>491</v>
      </c>
      <c r="AK169" s="1">
        <v>44604</v>
      </c>
      <c r="AL169" s="12" t="s">
        <v>608</v>
      </c>
      <c r="AM169" s="8">
        <v>250</v>
      </c>
      <c r="AN169" s="8" t="s">
        <v>410</v>
      </c>
      <c r="AO169" s="1" t="s">
        <v>416</v>
      </c>
      <c r="BH169" s="128" t="s">
        <v>1207</v>
      </c>
      <c r="BI169" s="128" t="s">
        <v>1207</v>
      </c>
      <c r="BJ169" s="129" t="s">
        <v>1207</v>
      </c>
    </row>
    <row r="170" spans="1:62" ht="38.25" customHeight="1" x14ac:dyDescent="0.2">
      <c r="A170" s="9" t="s">
        <v>607</v>
      </c>
      <c r="B170" s="9" t="s">
        <v>607</v>
      </c>
      <c r="C170" s="9">
        <v>1</v>
      </c>
      <c r="D170" s="22" t="s">
        <v>61</v>
      </c>
      <c r="E170" s="4" t="s">
        <v>503</v>
      </c>
      <c r="F170" s="4" t="s">
        <v>251</v>
      </c>
      <c r="G170" s="4" t="s">
        <v>607</v>
      </c>
      <c r="H170" s="4" t="s">
        <v>608</v>
      </c>
      <c r="I170" s="4" t="s">
        <v>607</v>
      </c>
      <c r="J170" s="5">
        <v>102</v>
      </c>
      <c r="K170" s="4" t="s">
        <v>626</v>
      </c>
      <c r="L170" s="9" t="s">
        <v>1299</v>
      </c>
      <c r="N170" s="4">
        <v>0</v>
      </c>
      <c r="O170" s="4">
        <v>1</v>
      </c>
      <c r="P170" s="4">
        <v>1</v>
      </c>
      <c r="Q170" s="4">
        <v>0</v>
      </c>
      <c r="R170" s="4">
        <v>1</v>
      </c>
      <c r="S170" s="4">
        <v>0</v>
      </c>
      <c r="T170" s="4">
        <v>0</v>
      </c>
      <c r="U170" s="4">
        <v>1</v>
      </c>
      <c r="V170" s="4">
        <v>0</v>
      </c>
      <c r="W170" s="4">
        <v>2</v>
      </c>
      <c r="X170" s="4">
        <v>0</v>
      </c>
      <c r="Y170" s="4">
        <v>2</v>
      </c>
      <c r="Z170" s="4">
        <v>2</v>
      </c>
      <c r="AA170" s="4">
        <v>1</v>
      </c>
      <c r="AB170" s="4">
        <v>2</v>
      </c>
      <c r="AC170" s="4">
        <v>1</v>
      </c>
      <c r="AD170" s="4">
        <v>2</v>
      </c>
      <c r="AE170" s="4">
        <v>2</v>
      </c>
      <c r="AF170" s="4">
        <v>0</v>
      </c>
      <c r="AG170" s="4">
        <v>2</v>
      </c>
      <c r="AH170" s="12" t="s">
        <v>770</v>
      </c>
      <c r="AI170" s="7" t="s">
        <v>485</v>
      </c>
      <c r="AJ170" s="21" t="s">
        <v>491</v>
      </c>
      <c r="AK170" s="1">
        <v>33438</v>
      </c>
      <c r="AL170" s="12" t="s">
        <v>608</v>
      </c>
      <c r="AM170" s="8">
        <v>400</v>
      </c>
      <c r="AN170" s="8" t="s">
        <v>410</v>
      </c>
      <c r="AO170" s="1" t="s">
        <v>416</v>
      </c>
      <c r="AR170" s="9" t="s">
        <v>772</v>
      </c>
      <c r="AS170" s="9" t="s">
        <v>1290</v>
      </c>
      <c r="AU170" s="9" t="s">
        <v>771</v>
      </c>
      <c r="AV170" s="9" t="s">
        <v>1318</v>
      </c>
      <c r="AX170" s="9">
        <v>0</v>
      </c>
      <c r="AY170" s="9" t="s">
        <v>1121</v>
      </c>
      <c r="AZ170" s="9" t="s">
        <v>1123</v>
      </c>
      <c r="BH170" s="128">
        <v>1</v>
      </c>
      <c r="BI170" s="128" t="s">
        <v>1207</v>
      </c>
      <c r="BJ170" s="129" t="s">
        <v>1207</v>
      </c>
    </row>
    <row r="171" spans="1:62" ht="38.25" customHeight="1" x14ac:dyDescent="0.2">
      <c r="C171" s="9">
        <v>1</v>
      </c>
      <c r="D171" s="22" t="s">
        <v>567</v>
      </c>
      <c r="E171" s="4" t="s">
        <v>494</v>
      </c>
      <c r="F171" s="4"/>
      <c r="G171" s="4"/>
      <c r="H171" s="4"/>
      <c r="I171" s="4"/>
      <c r="J171" s="5"/>
      <c r="K171" s="4"/>
      <c r="N171" s="4"/>
      <c r="O171" s="4"/>
      <c r="P171" s="4"/>
      <c r="Q171" s="4"/>
      <c r="R171" s="4"/>
      <c r="S171" s="4"/>
      <c r="T171" s="4"/>
      <c r="U171" s="4"/>
      <c r="V171" s="4"/>
      <c r="W171" s="4"/>
      <c r="X171" s="4"/>
      <c r="Y171" s="4"/>
      <c r="Z171" s="4"/>
      <c r="AA171" s="4"/>
      <c r="AB171" s="4"/>
      <c r="AC171" s="4"/>
      <c r="AD171" s="4"/>
      <c r="AE171" s="4"/>
      <c r="AF171" s="4"/>
      <c r="AG171" s="4"/>
      <c r="AH171" s="12"/>
      <c r="AI171" s="4" t="s">
        <v>22</v>
      </c>
      <c r="AJ171" s="21" t="s">
        <v>491</v>
      </c>
      <c r="AK171" s="1">
        <v>90179</v>
      </c>
      <c r="AL171" s="12" t="s">
        <v>608</v>
      </c>
      <c r="AM171" s="8"/>
      <c r="AN171" s="8"/>
      <c r="AO171" s="1"/>
      <c r="BH171" s="128" t="s">
        <v>1207</v>
      </c>
      <c r="BI171" s="128" t="s">
        <v>1207</v>
      </c>
      <c r="BJ171" s="129" t="s">
        <v>1207</v>
      </c>
    </row>
    <row r="172" spans="1:62" ht="38.25" customHeight="1" x14ac:dyDescent="0.2">
      <c r="C172" s="9">
        <v>1</v>
      </c>
      <c r="D172" s="22" t="s">
        <v>125</v>
      </c>
      <c r="E172" s="4" t="s">
        <v>511</v>
      </c>
      <c r="F172" s="4" t="s">
        <v>301</v>
      </c>
      <c r="G172" s="4"/>
      <c r="H172" s="4"/>
      <c r="I172" s="4"/>
      <c r="J172" s="5">
        <v>210</v>
      </c>
      <c r="K172" s="4"/>
      <c r="L172" s="9" t="s">
        <v>1299</v>
      </c>
      <c r="M172" s="9" t="s">
        <v>1383</v>
      </c>
      <c r="N172" s="4"/>
      <c r="O172" s="4"/>
      <c r="P172" s="4"/>
      <c r="Q172" s="4"/>
      <c r="R172" s="4"/>
      <c r="S172" s="4"/>
      <c r="T172" s="4"/>
      <c r="U172" s="4"/>
      <c r="V172" s="4"/>
      <c r="W172" s="4"/>
      <c r="X172" s="4"/>
      <c r="Y172" s="4"/>
      <c r="Z172" s="4"/>
      <c r="AA172" s="4"/>
      <c r="AB172" s="4"/>
      <c r="AC172" s="4"/>
      <c r="AD172" s="4"/>
      <c r="AE172" s="4"/>
      <c r="AF172" s="4"/>
      <c r="AG172" s="4"/>
      <c r="AH172" s="1"/>
      <c r="AI172" s="7" t="s">
        <v>487</v>
      </c>
      <c r="AJ172" s="21" t="s">
        <v>491</v>
      </c>
      <c r="AK172" s="1">
        <v>33909</v>
      </c>
      <c r="AL172" s="12" t="s">
        <v>608</v>
      </c>
      <c r="AM172" s="8">
        <v>300</v>
      </c>
      <c r="AN172" s="8" t="s">
        <v>410</v>
      </c>
      <c r="AO172" s="1" t="s">
        <v>417</v>
      </c>
      <c r="BH172" s="128" t="s">
        <v>1207</v>
      </c>
      <c r="BI172" s="128" t="s">
        <v>1207</v>
      </c>
      <c r="BJ172" s="129" t="s">
        <v>1207</v>
      </c>
    </row>
    <row r="173" spans="1:62" ht="38.25" customHeight="1" x14ac:dyDescent="0.2">
      <c r="C173" s="9">
        <v>1</v>
      </c>
      <c r="D173" s="22" t="s">
        <v>519</v>
      </c>
      <c r="E173" s="4" t="s">
        <v>515</v>
      </c>
      <c r="F173" s="4" t="s">
        <v>327</v>
      </c>
      <c r="G173" s="4"/>
      <c r="H173" s="4"/>
      <c r="I173" s="4"/>
      <c r="J173" s="5">
        <v>49</v>
      </c>
      <c r="K173" s="4"/>
      <c r="N173" s="4"/>
      <c r="O173" s="4"/>
      <c r="P173" s="4"/>
      <c r="Q173" s="4"/>
      <c r="R173" s="4"/>
      <c r="S173" s="4"/>
      <c r="T173" s="4"/>
      <c r="U173" s="4"/>
      <c r="V173" s="4"/>
      <c r="W173" s="4"/>
      <c r="X173" s="4"/>
      <c r="Y173" s="4"/>
      <c r="Z173" s="4"/>
      <c r="AA173" s="4"/>
      <c r="AB173" s="4"/>
      <c r="AC173" s="4"/>
      <c r="AD173" s="4"/>
      <c r="AE173" s="4"/>
      <c r="AF173" s="4"/>
      <c r="AG173" s="4"/>
      <c r="AH173" s="1"/>
      <c r="AI173" s="4" t="s">
        <v>22</v>
      </c>
      <c r="AJ173" s="21" t="s">
        <v>491</v>
      </c>
      <c r="AK173" s="1">
        <v>40469</v>
      </c>
      <c r="AL173" s="12" t="s">
        <v>608</v>
      </c>
      <c r="AM173" s="8">
        <v>137</v>
      </c>
      <c r="AN173" s="8" t="s">
        <v>412</v>
      </c>
      <c r="AO173" s="1" t="s">
        <v>415</v>
      </c>
      <c r="BH173" s="128" t="s">
        <v>1207</v>
      </c>
      <c r="BI173" s="128" t="s">
        <v>1207</v>
      </c>
      <c r="BJ173" s="129" t="s">
        <v>1207</v>
      </c>
    </row>
    <row r="174" spans="1:62" ht="38.25" customHeight="1" x14ac:dyDescent="0.2">
      <c r="A174" s="9" t="s">
        <v>607</v>
      </c>
      <c r="C174" s="9">
        <v>1</v>
      </c>
      <c r="D174" s="22" t="s">
        <v>101</v>
      </c>
      <c r="E174" s="4" t="s">
        <v>515</v>
      </c>
      <c r="F174" s="4" t="s">
        <v>284</v>
      </c>
      <c r="G174" s="4" t="s">
        <v>607</v>
      </c>
      <c r="H174" s="4" t="s">
        <v>607</v>
      </c>
      <c r="I174" s="4" t="s">
        <v>607</v>
      </c>
      <c r="J174" s="5">
        <v>1052</v>
      </c>
      <c r="K174" s="4" t="s">
        <v>774</v>
      </c>
      <c r="L174" s="9" t="s">
        <v>1301</v>
      </c>
      <c r="N174" s="4">
        <v>2</v>
      </c>
      <c r="O174" s="4">
        <v>2</v>
      </c>
      <c r="P174" s="4">
        <v>2</v>
      </c>
      <c r="Q174" s="4">
        <v>2</v>
      </c>
      <c r="R174" s="4">
        <v>2</v>
      </c>
      <c r="S174" s="4">
        <v>2</v>
      </c>
      <c r="T174" s="4">
        <v>2</v>
      </c>
      <c r="U174" s="4">
        <v>0</v>
      </c>
      <c r="V174" s="4">
        <v>0</v>
      </c>
      <c r="W174" s="4">
        <v>0</v>
      </c>
      <c r="X174" s="4">
        <v>2</v>
      </c>
      <c r="Y174" s="4">
        <v>2</v>
      </c>
      <c r="Z174" s="4">
        <v>2</v>
      </c>
      <c r="AA174" s="4">
        <v>1</v>
      </c>
      <c r="AB174" s="4">
        <v>0</v>
      </c>
      <c r="AC174" s="4">
        <v>1</v>
      </c>
      <c r="AD174" s="4">
        <v>1</v>
      </c>
      <c r="AE174" s="4">
        <v>0</v>
      </c>
      <c r="AF174" s="4">
        <v>3</v>
      </c>
      <c r="AG174" s="4">
        <v>2</v>
      </c>
      <c r="AH174" s="1" t="s">
        <v>773</v>
      </c>
      <c r="AI174" s="7" t="s">
        <v>486</v>
      </c>
      <c r="AJ174" s="21" t="s">
        <v>491</v>
      </c>
      <c r="AK174" s="1">
        <v>40185</v>
      </c>
      <c r="AL174" s="12" t="s">
        <v>608</v>
      </c>
      <c r="AM174" s="8">
        <v>2630</v>
      </c>
      <c r="AN174" s="8" t="s">
        <v>411</v>
      </c>
      <c r="AO174" s="1" t="s">
        <v>449</v>
      </c>
      <c r="AR174" s="9" t="s">
        <v>614</v>
      </c>
      <c r="AS174" s="9" t="s">
        <v>1290</v>
      </c>
      <c r="AW174" s="9" t="s">
        <v>775</v>
      </c>
      <c r="BH174" s="128" t="s">
        <v>1207</v>
      </c>
      <c r="BI174" s="128" t="s">
        <v>1207</v>
      </c>
      <c r="BJ174" s="129" t="s">
        <v>1207</v>
      </c>
    </row>
    <row r="175" spans="1:62" ht="38.25" customHeight="1" x14ac:dyDescent="0.2">
      <c r="C175" s="9">
        <v>1</v>
      </c>
      <c r="D175" s="22" t="s">
        <v>170</v>
      </c>
      <c r="E175" s="4" t="s">
        <v>494</v>
      </c>
      <c r="F175" s="4" t="s">
        <v>346</v>
      </c>
      <c r="G175" s="4"/>
      <c r="H175" s="4"/>
      <c r="I175" s="4"/>
      <c r="J175" s="5">
        <v>76</v>
      </c>
      <c r="K175" s="4"/>
      <c r="N175" s="4"/>
      <c r="O175" s="4"/>
      <c r="P175" s="4"/>
      <c r="Q175" s="4"/>
      <c r="R175" s="4"/>
      <c r="S175" s="4"/>
      <c r="T175" s="4"/>
      <c r="U175" s="4"/>
      <c r="V175" s="4"/>
      <c r="W175" s="4"/>
      <c r="X175" s="4"/>
      <c r="Y175" s="4"/>
      <c r="Z175" s="4"/>
      <c r="AA175" s="4"/>
      <c r="AB175" s="4"/>
      <c r="AC175" s="4"/>
      <c r="AD175" s="4"/>
      <c r="AE175" s="4"/>
      <c r="AF175" s="4"/>
      <c r="AG175" s="4"/>
      <c r="AH175" s="1"/>
      <c r="AI175" s="4" t="s">
        <v>22</v>
      </c>
      <c r="AJ175" s="21" t="s">
        <v>491</v>
      </c>
      <c r="AK175" s="1">
        <v>46037</v>
      </c>
      <c r="AL175" s="12" t="s">
        <v>608</v>
      </c>
      <c r="AM175" s="8">
        <v>75</v>
      </c>
      <c r="AN175" s="8" t="s">
        <v>410</v>
      </c>
      <c r="AO175" s="1" t="s">
        <v>415</v>
      </c>
      <c r="AX175" s="9">
        <v>0</v>
      </c>
      <c r="AY175" s="9" t="s">
        <v>1124</v>
      </c>
      <c r="AZ175" s="9" t="s">
        <v>1125</v>
      </c>
      <c r="BH175" s="128" t="s">
        <v>1207</v>
      </c>
      <c r="BI175" s="128" t="s">
        <v>1207</v>
      </c>
      <c r="BJ175" s="129" t="s">
        <v>1207</v>
      </c>
    </row>
    <row r="176" spans="1:62" ht="38.25" customHeight="1" x14ac:dyDescent="0.2">
      <c r="C176" s="9">
        <v>1</v>
      </c>
      <c r="D176" s="22" t="s">
        <v>568</v>
      </c>
      <c r="E176" s="4" t="s">
        <v>569</v>
      </c>
      <c r="F176" s="4"/>
      <c r="G176" s="4"/>
      <c r="H176" s="4"/>
      <c r="I176" s="4"/>
      <c r="J176" s="5"/>
      <c r="K176" s="4"/>
      <c r="N176" s="4"/>
      <c r="O176" s="4"/>
      <c r="P176" s="4"/>
      <c r="Q176" s="4"/>
      <c r="R176" s="4"/>
      <c r="S176" s="4"/>
      <c r="T176" s="4"/>
      <c r="U176" s="4"/>
      <c r="V176" s="4"/>
      <c r="W176" s="4"/>
      <c r="X176" s="4"/>
      <c r="Y176" s="4"/>
      <c r="Z176" s="4"/>
      <c r="AA176" s="4"/>
      <c r="AB176" s="4"/>
      <c r="AC176" s="4"/>
      <c r="AD176" s="4"/>
      <c r="AE176" s="4"/>
      <c r="AF176" s="4"/>
      <c r="AG176" s="4"/>
      <c r="AH176" s="1"/>
      <c r="AI176" s="7" t="s">
        <v>486</v>
      </c>
      <c r="AJ176" s="21" t="s">
        <v>491</v>
      </c>
      <c r="AK176" s="1">
        <v>31027</v>
      </c>
      <c r="AL176" s="12" t="s">
        <v>608</v>
      </c>
      <c r="AM176" s="8"/>
      <c r="AN176" s="8"/>
      <c r="AO176" s="1"/>
      <c r="BA176" s="9" t="s">
        <v>1069</v>
      </c>
      <c r="BB176" s="9" t="s">
        <v>1098</v>
      </c>
      <c r="BC176" s="9" t="s">
        <v>1099</v>
      </c>
      <c r="BH176" s="128" t="s">
        <v>1207</v>
      </c>
      <c r="BI176" s="128" t="s">
        <v>1207</v>
      </c>
      <c r="BJ176" s="129" t="s">
        <v>1207</v>
      </c>
    </row>
    <row r="177" spans="1:62" ht="38.25" customHeight="1" x14ac:dyDescent="0.2">
      <c r="C177" s="9">
        <v>1</v>
      </c>
      <c r="D177" s="22" t="s">
        <v>138</v>
      </c>
      <c r="E177" s="4" t="s">
        <v>494</v>
      </c>
      <c r="F177" s="4" t="s">
        <v>316</v>
      </c>
      <c r="G177" s="4"/>
      <c r="H177" s="4"/>
      <c r="I177" s="4"/>
      <c r="J177" s="5">
        <v>26</v>
      </c>
      <c r="K177" s="4"/>
      <c r="N177" s="4"/>
      <c r="O177" s="4"/>
      <c r="P177" s="4"/>
      <c r="Q177" s="4"/>
      <c r="R177" s="4"/>
      <c r="S177" s="4"/>
      <c r="T177" s="4"/>
      <c r="U177" s="4"/>
      <c r="V177" s="4"/>
      <c r="W177" s="4"/>
      <c r="X177" s="4"/>
      <c r="Y177" s="4"/>
      <c r="Z177" s="4"/>
      <c r="AA177" s="4"/>
      <c r="AB177" s="4"/>
      <c r="AC177" s="4"/>
      <c r="AD177" s="4"/>
      <c r="AE177" s="4"/>
      <c r="AF177" s="4"/>
      <c r="AG177" s="4"/>
      <c r="AH177" s="1"/>
      <c r="AI177" s="7" t="s">
        <v>488</v>
      </c>
      <c r="AJ177" s="21" t="s">
        <v>491</v>
      </c>
      <c r="AK177" s="1">
        <v>25493</v>
      </c>
      <c r="AL177" s="12" t="s">
        <v>608</v>
      </c>
      <c r="AM177" s="8">
        <v>80</v>
      </c>
      <c r="AN177" s="8" t="s">
        <v>410</v>
      </c>
      <c r="AO177" s="1" t="s">
        <v>415</v>
      </c>
      <c r="BH177" s="128" t="s">
        <v>1207</v>
      </c>
      <c r="BI177" s="128" t="s">
        <v>1207</v>
      </c>
      <c r="BJ177" s="129" t="s">
        <v>1207</v>
      </c>
    </row>
    <row r="178" spans="1:62" ht="38.25" customHeight="1" x14ac:dyDescent="0.2">
      <c r="C178" s="9">
        <v>1</v>
      </c>
      <c r="D178" s="22" t="s">
        <v>570</v>
      </c>
      <c r="E178" s="4" t="s">
        <v>492</v>
      </c>
      <c r="F178" s="4"/>
      <c r="G178" s="4"/>
      <c r="H178" s="4"/>
      <c r="I178" s="4"/>
      <c r="J178" s="5"/>
      <c r="K178" s="4"/>
      <c r="N178" s="4"/>
      <c r="O178" s="4"/>
      <c r="P178" s="4"/>
      <c r="Q178" s="4"/>
      <c r="R178" s="4"/>
      <c r="S178" s="4"/>
      <c r="T178" s="4"/>
      <c r="U178" s="4"/>
      <c r="V178" s="4"/>
      <c r="W178" s="4"/>
      <c r="X178" s="4"/>
      <c r="Y178" s="4"/>
      <c r="Z178" s="4"/>
      <c r="AA178" s="4"/>
      <c r="AB178" s="4"/>
      <c r="AC178" s="4"/>
      <c r="AD178" s="4"/>
      <c r="AE178" s="4"/>
      <c r="AF178" s="4"/>
      <c r="AG178" s="4"/>
      <c r="AH178" s="1"/>
      <c r="AI178" s="4" t="s">
        <v>22</v>
      </c>
      <c r="AJ178" s="21" t="s">
        <v>491</v>
      </c>
      <c r="AK178" s="1">
        <v>69219</v>
      </c>
      <c r="AL178" s="12" t="s">
        <v>608</v>
      </c>
      <c r="AM178" s="8"/>
      <c r="AN178" s="8"/>
      <c r="AO178" s="1"/>
      <c r="BH178" s="128" t="s">
        <v>1207</v>
      </c>
      <c r="BI178" s="128" t="s">
        <v>1207</v>
      </c>
      <c r="BJ178" s="129" t="s">
        <v>1207</v>
      </c>
    </row>
    <row r="179" spans="1:62" ht="38.25" customHeight="1" x14ac:dyDescent="0.2">
      <c r="C179" s="9">
        <v>1</v>
      </c>
      <c r="D179" s="22" t="s">
        <v>571</v>
      </c>
      <c r="E179" s="4" t="s">
        <v>514</v>
      </c>
      <c r="F179" s="4"/>
      <c r="G179" s="4"/>
      <c r="H179" s="4"/>
      <c r="I179" s="4"/>
      <c r="J179" s="5"/>
      <c r="K179" s="4"/>
      <c r="L179" s="9" t="s">
        <v>1299</v>
      </c>
      <c r="M179" s="9" t="s">
        <v>1384</v>
      </c>
      <c r="N179" s="4"/>
      <c r="O179" s="4"/>
      <c r="P179" s="4"/>
      <c r="Q179" s="4"/>
      <c r="R179" s="4"/>
      <c r="S179" s="4"/>
      <c r="T179" s="4"/>
      <c r="U179" s="4"/>
      <c r="V179" s="4"/>
      <c r="W179" s="4"/>
      <c r="X179" s="4"/>
      <c r="Y179" s="4"/>
      <c r="Z179" s="4"/>
      <c r="AA179" s="4"/>
      <c r="AB179" s="4"/>
      <c r="AC179" s="4"/>
      <c r="AD179" s="4"/>
      <c r="AE179" s="4"/>
      <c r="AF179" s="4"/>
      <c r="AG179" s="4"/>
      <c r="AH179" s="1"/>
      <c r="AI179" s="4" t="s">
        <v>22</v>
      </c>
      <c r="AJ179" s="21" t="s">
        <v>491</v>
      </c>
      <c r="AK179" s="1">
        <v>69219</v>
      </c>
      <c r="AL179" s="12" t="s">
        <v>608</v>
      </c>
      <c r="AM179" s="8"/>
      <c r="AN179" s="8"/>
      <c r="AO179" s="1"/>
      <c r="BB179" s="9" t="s">
        <v>1153</v>
      </c>
      <c r="BC179" s="9" t="s">
        <v>1152</v>
      </c>
      <c r="BH179" s="128" t="s">
        <v>1207</v>
      </c>
      <c r="BI179" s="128" t="s">
        <v>1207</v>
      </c>
      <c r="BJ179" s="129" t="s">
        <v>1207</v>
      </c>
    </row>
    <row r="180" spans="1:62" ht="38.25" customHeight="1" x14ac:dyDescent="0.2">
      <c r="A180" s="9" t="s">
        <v>607</v>
      </c>
      <c r="C180" s="9">
        <v>1</v>
      </c>
      <c r="D180" s="22" t="s">
        <v>27</v>
      </c>
      <c r="E180" s="4" t="s">
        <v>8</v>
      </c>
      <c r="F180" s="4" t="s">
        <v>368</v>
      </c>
      <c r="G180" s="4" t="s">
        <v>607</v>
      </c>
      <c r="H180" s="4" t="s">
        <v>607</v>
      </c>
      <c r="I180" s="4" t="s">
        <v>607</v>
      </c>
      <c r="J180" s="5">
        <v>259</v>
      </c>
      <c r="K180" s="4"/>
      <c r="L180" s="9" t="s">
        <v>1298</v>
      </c>
      <c r="N180" s="4">
        <v>0</v>
      </c>
      <c r="O180" s="4"/>
      <c r="P180" s="4">
        <v>1</v>
      </c>
      <c r="Q180" s="4">
        <v>1</v>
      </c>
      <c r="R180" s="4" t="s">
        <v>700</v>
      </c>
      <c r="S180" s="4">
        <v>2</v>
      </c>
      <c r="T180" s="4">
        <v>0</v>
      </c>
      <c r="U180" s="4">
        <v>0</v>
      </c>
      <c r="V180" s="4">
        <v>0</v>
      </c>
      <c r="W180" s="4">
        <v>0</v>
      </c>
      <c r="X180" s="4">
        <v>0</v>
      </c>
      <c r="Y180" s="4">
        <v>0</v>
      </c>
      <c r="Z180" s="4">
        <v>1</v>
      </c>
      <c r="AA180" s="4">
        <v>2</v>
      </c>
      <c r="AB180" s="4">
        <v>1</v>
      </c>
      <c r="AC180" s="4">
        <v>0</v>
      </c>
      <c r="AD180" s="4">
        <v>0</v>
      </c>
      <c r="AE180" s="4">
        <v>0</v>
      </c>
      <c r="AF180" s="4">
        <v>0</v>
      </c>
      <c r="AG180" s="4">
        <v>0</v>
      </c>
      <c r="AH180" s="1" t="s">
        <v>776</v>
      </c>
      <c r="AI180" s="4" t="s">
        <v>22</v>
      </c>
      <c r="AJ180" s="21" t="s">
        <v>491</v>
      </c>
      <c r="AK180" s="1">
        <v>40469</v>
      </c>
      <c r="AL180" s="12" t="s">
        <v>608</v>
      </c>
      <c r="AM180" s="8">
        <v>80</v>
      </c>
      <c r="AN180" s="8" t="s">
        <v>410</v>
      </c>
      <c r="AO180" s="1" t="s">
        <v>417</v>
      </c>
      <c r="BD180" s="9" t="s">
        <v>16</v>
      </c>
      <c r="BH180" s="128" t="s">
        <v>1207</v>
      </c>
      <c r="BI180" s="128" t="s">
        <v>1207</v>
      </c>
      <c r="BJ180" s="129" t="s">
        <v>1207</v>
      </c>
    </row>
    <row r="181" spans="1:62" ht="38.25" customHeight="1" x14ac:dyDescent="0.2">
      <c r="B181" s="9" t="s">
        <v>607</v>
      </c>
      <c r="C181" s="9">
        <v>1</v>
      </c>
      <c r="D181" s="22" t="s">
        <v>62</v>
      </c>
      <c r="E181" s="4" t="s">
        <v>492</v>
      </c>
      <c r="F181" s="4" t="s">
        <v>252</v>
      </c>
      <c r="G181" s="4" t="s">
        <v>608</v>
      </c>
      <c r="H181" s="4" t="s">
        <v>607</v>
      </c>
      <c r="I181" s="4"/>
      <c r="J181" s="5">
        <v>140</v>
      </c>
      <c r="K181" s="4" t="s">
        <v>1231</v>
      </c>
      <c r="L181" s="9" t="s">
        <v>1299</v>
      </c>
      <c r="M181" s="9" t="s">
        <v>1383</v>
      </c>
      <c r="N181" s="4"/>
      <c r="O181" s="4"/>
      <c r="P181" s="4"/>
      <c r="Q181" s="4"/>
      <c r="R181" s="4"/>
      <c r="S181" s="4">
        <v>1</v>
      </c>
      <c r="T181" s="4"/>
      <c r="U181" s="4"/>
      <c r="V181" s="4"/>
      <c r="W181" s="4">
        <v>1</v>
      </c>
      <c r="X181" s="4">
        <v>1</v>
      </c>
      <c r="Y181" s="4"/>
      <c r="Z181" s="4"/>
      <c r="AA181" s="4">
        <v>1</v>
      </c>
      <c r="AB181" s="4"/>
      <c r="AC181" s="4">
        <v>1</v>
      </c>
      <c r="AD181" s="4">
        <v>1</v>
      </c>
      <c r="AE181" s="4">
        <v>1</v>
      </c>
      <c r="AF181" s="4">
        <v>1</v>
      </c>
      <c r="AG181" s="4">
        <v>1</v>
      </c>
      <c r="AH181" s="1" t="s">
        <v>1245</v>
      </c>
      <c r="AI181" s="7" t="s">
        <v>485</v>
      </c>
      <c r="AJ181" s="21" t="s">
        <v>491</v>
      </c>
      <c r="AK181" s="1">
        <v>47621</v>
      </c>
      <c r="AL181" s="44" t="s">
        <v>608</v>
      </c>
      <c r="AM181" s="8">
        <v>450</v>
      </c>
      <c r="AN181" s="8" t="s">
        <v>410</v>
      </c>
      <c r="AO181" s="1" t="s">
        <v>416</v>
      </c>
      <c r="AR181" s="9" t="s">
        <v>624</v>
      </c>
      <c r="AS181" s="9" t="s">
        <v>1289</v>
      </c>
      <c r="AU181" s="9" t="s">
        <v>910</v>
      </c>
      <c r="AV181" s="9" t="s">
        <v>1327</v>
      </c>
      <c r="BD181" s="9" t="s">
        <v>1355</v>
      </c>
      <c r="BE181" s="9" t="s">
        <v>1354</v>
      </c>
      <c r="BF181" s="9" t="s">
        <v>1318</v>
      </c>
      <c r="BH181" s="128" t="s">
        <v>1207</v>
      </c>
      <c r="BI181" s="128" t="s">
        <v>1207</v>
      </c>
      <c r="BJ181" s="129" t="s">
        <v>1207</v>
      </c>
    </row>
    <row r="182" spans="1:62" ht="38.25" customHeight="1" x14ac:dyDescent="0.2">
      <c r="A182" s="9" t="s">
        <v>607</v>
      </c>
      <c r="B182" s="9" t="s">
        <v>607</v>
      </c>
      <c r="C182" s="9">
        <v>1</v>
      </c>
      <c r="D182" s="22" t="s">
        <v>63</v>
      </c>
      <c r="E182" s="4" t="s">
        <v>492</v>
      </c>
      <c r="F182" s="4" t="s">
        <v>253</v>
      </c>
      <c r="G182" s="4" t="s">
        <v>607</v>
      </c>
      <c r="H182" s="4" t="s">
        <v>607</v>
      </c>
      <c r="I182" s="4" t="s">
        <v>608</v>
      </c>
      <c r="J182" s="5">
        <v>139</v>
      </c>
      <c r="K182" s="4" t="s">
        <v>626</v>
      </c>
      <c r="L182" s="9" t="s">
        <v>1296</v>
      </c>
      <c r="N182" s="4">
        <v>0</v>
      </c>
      <c r="O182" s="4">
        <v>1</v>
      </c>
      <c r="P182" s="4">
        <v>3</v>
      </c>
      <c r="Q182" s="4">
        <v>0</v>
      </c>
      <c r="R182" s="4">
        <v>3</v>
      </c>
      <c r="S182" s="4">
        <v>3</v>
      </c>
      <c r="T182" s="4">
        <v>0</v>
      </c>
      <c r="U182" s="4">
        <v>1</v>
      </c>
      <c r="V182" s="4">
        <v>0</v>
      </c>
      <c r="W182" s="4">
        <v>3</v>
      </c>
      <c r="X182" s="4">
        <v>0</v>
      </c>
      <c r="Y182" s="4">
        <v>0</v>
      </c>
      <c r="Z182" s="4">
        <v>1</v>
      </c>
      <c r="AA182" s="4">
        <v>1</v>
      </c>
      <c r="AB182" s="4">
        <v>1</v>
      </c>
      <c r="AC182" s="4">
        <v>1</v>
      </c>
      <c r="AD182" s="4">
        <v>2</v>
      </c>
      <c r="AE182" s="4">
        <v>1</v>
      </c>
      <c r="AF182" s="4">
        <v>1</v>
      </c>
      <c r="AG182" s="4">
        <v>1</v>
      </c>
      <c r="AH182" s="1" t="s">
        <v>777</v>
      </c>
      <c r="AI182" s="7" t="s">
        <v>485</v>
      </c>
      <c r="AJ182" s="21" t="s">
        <v>491</v>
      </c>
      <c r="AK182" s="1">
        <v>40129</v>
      </c>
      <c r="AL182" s="12" t="s">
        <v>608</v>
      </c>
      <c r="AM182" s="8">
        <v>630</v>
      </c>
      <c r="AN182" s="8" t="s">
        <v>411</v>
      </c>
      <c r="AO182" s="1" t="s">
        <v>432</v>
      </c>
      <c r="AR182" s="9" t="s">
        <v>624</v>
      </c>
      <c r="AS182" s="9" t="s">
        <v>1289</v>
      </c>
      <c r="AT182" s="9" t="s">
        <v>881</v>
      </c>
      <c r="AU182" s="9" t="s">
        <v>1169</v>
      </c>
      <c r="AV182" s="9" t="s">
        <v>1318</v>
      </c>
      <c r="BH182" s="128" t="s">
        <v>1207</v>
      </c>
      <c r="BI182" s="128" t="s">
        <v>1207</v>
      </c>
      <c r="BJ182" s="129" t="s">
        <v>1207</v>
      </c>
    </row>
    <row r="183" spans="1:62" ht="38.25" customHeight="1" x14ac:dyDescent="0.2">
      <c r="C183" s="9">
        <v>1</v>
      </c>
      <c r="D183" s="22" t="s">
        <v>64</v>
      </c>
      <c r="E183" s="4" t="s">
        <v>503</v>
      </c>
      <c r="F183" s="4" t="s">
        <v>254</v>
      </c>
      <c r="G183" s="4"/>
      <c r="H183" s="4"/>
      <c r="I183" s="4"/>
      <c r="J183" s="5">
        <v>38</v>
      </c>
      <c r="K183" s="4"/>
      <c r="N183" s="4"/>
      <c r="O183" s="4"/>
      <c r="P183" s="4"/>
      <c r="Q183" s="4"/>
      <c r="R183" s="4"/>
      <c r="S183" s="4"/>
      <c r="T183" s="4"/>
      <c r="U183" s="4"/>
      <c r="V183" s="4"/>
      <c r="W183" s="4"/>
      <c r="X183" s="4"/>
      <c r="Y183" s="4"/>
      <c r="Z183" s="4"/>
      <c r="AA183" s="4"/>
      <c r="AB183" s="4"/>
      <c r="AC183" s="4"/>
      <c r="AD183" s="4"/>
      <c r="AE183" s="4"/>
      <c r="AF183" s="4"/>
      <c r="AG183" s="4"/>
      <c r="AH183" s="12"/>
      <c r="AI183" s="7" t="s">
        <v>485</v>
      </c>
      <c r="AJ183" s="21" t="s">
        <v>491</v>
      </c>
      <c r="AK183" s="1">
        <v>40129</v>
      </c>
      <c r="AL183" s="12" t="s">
        <v>608</v>
      </c>
      <c r="AM183" s="8">
        <v>85</v>
      </c>
      <c r="AN183" s="8" t="s">
        <v>411</v>
      </c>
      <c r="AO183" s="1" t="s">
        <v>433</v>
      </c>
      <c r="AT183" s="9" t="s">
        <v>911</v>
      </c>
      <c r="AX183" s="9" t="s">
        <v>1029</v>
      </c>
      <c r="AY183" s="9" t="s">
        <v>1061</v>
      </c>
      <c r="AZ183" s="9" t="s">
        <v>1062</v>
      </c>
      <c r="BH183" s="128" t="s">
        <v>1207</v>
      </c>
      <c r="BI183" s="128" t="s">
        <v>1207</v>
      </c>
      <c r="BJ183" s="129" t="s">
        <v>1207</v>
      </c>
    </row>
    <row r="184" spans="1:62" ht="38.25" customHeight="1" x14ac:dyDescent="0.2">
      <c r="C184" s="9">
        <v>1</v>
      </c>
      <c r="D184" s="22" t="s">
        <v>556</v>
      </c>
      <c r="E184" s="4" t="s">
        <v>511</v>
      </c>
      <c r="F184" s="4" t="s">
        <v>973</v>
      </c>
      <c r="G184" s="4" t="s">
        <v>608</v>
      </c>
      <c r="H184" s="4"/>
      <c r="I184" s="4"/>
      <c r="J184" s="5" t="s">
        <v>975</v>
      </c>
      <c r="K184" s="4" t="s">
        <v>976</v>
      </c>
      <c r="L184" s="9" t="s">
        <v>1299</v>
      </c>
      <c r="M184" s="9" t="s">
        <v>1383</v>
      </c>
      <c r="N184" s="4"/>
      <c r="O184" s="4"/>
      <c r="P184" s="4"/>
      <c r="Q184" s="4"/>
      <c r="R184" s="4"/>
      <c r="S184" s="4"/>
      <c r="T184" s="4"/>
      <c r="U184" s="4"/>
      <c r="V184" s="4"/>
      <c r="W184" s="4"/>
      <c r="X184" s="4"/>
      <c r="Y184" s="4"/>
      <c r="Z184" s="4"/>
      <c r="AA184" s="4"/>
      <c r="AB184" s="4"/>
      <c r="AC184" s="4"/>
      <c r="AD184" s="4"/>
      <c r="AE184" s="4"/>
      <c r="AF184" s="4"/>
      <c r="AG184" s="4"/>
      <c r="AH184" s="12" t="s">
        <v>974</v>
      </c>
      <c r="AI184" s="7" t="s">
        <v>486</v>
      </c>
      <c r="AJ184" s="21" t="s">
        <v>491</v>
      </c>
      <c r="AK184" s="1">
        <v>39667</v>
      </c>
      <c r="AL184" s="12" t="s">
        <v>608</v>
      </c>
      <c r="AM184" s="8">
        <v>48</v>
      </c>
      <c r="AN184" s="8"/>
      <c r="AO184" s="1"/>
      <c r="AT184" s="9" t="s">
        <v>977</v>
      </c>
      <c r="AU184" s="9" t="s">
        <v>1328</v>
      </c>
      <c r="AV184" s="9" t="s">
        <v>1312</v>
      </c>
      <c r="BH184" s="128" t="s">
        <v>1207</v>
      </c>
      <c r="BI184" s="128" t="s">
        <v>1207</v>
      </c>
      <c r="BJ184" s="129" t="s">
        <v>1207</v>
      </c>
    </row>
    <row r="185" spans="1:62" ht="38.25" customHeight="1" x14ac:dyDescent="0.2">
      <c r="C185" s="9">
        <v>1</v>
      </c>
      <c r="D185" s="22" t="s">
        <v>65</v>
      </c>
      <c r="E185" s="4" t="s">
        <v>492</v>
      </c>
      <c r="F185" s="4" t="s">
        <v>255</v>
      </c>
      <c r="G185" s="4"/>
      <c r="H185" s="4"/>
      <c r="I185" s="4"/>
      <c r="J185" s="5">
        <v>131</v>
      </c>
      <c r="K185" s="4"/>
      <c r="L185" s="9" t="s">
        <v>1299</v>
      </c>
      <c r="M185" s="9" t="s">
        <v>1384</v>
      </c>
      <c r="N185" s="4"/>
      <c r="O185" s="4"/>
      <c r="P185" s="4"/>
      <c r="Q185" s="4"/>
      <c r="R185" s="4"/>
      <c r="S185" s="4"/>
      <c r="T185" s="4"/>
      <c r="U185" s="4"/>
      <c r="V185" s="4"/>
      <c r="W185" s="4"/>
      <c r="X185" s="4"/>
      <c r="Y185" s="4"/>
      <c r="Z185" s="4"/>
      <c r="AA185" s="4"/>
      <c r="AB185" s="4"/>
      <c r="AC185" s="4"/>
      <c r="AD185" s="4"/>
      <c r="AE185" s="4"/>
      <c r="AF185" s="4"/>
      <c r="AG185" s="4"/>
      <c r="AH185" s="12"/>
      <c r="AI185" s="7" t="s">
        <v>485</v>
      </c>
      <c r="AJ185" s="21" t="s">
        <v>491</v>
      </c>
      <c r="AK185" s="1">
        <v>49403</v>
      </c>
      <c r="AL185" s="12" t="s">
        <v>608</v>
      </c>
      <c r="AM185" s="8">
        <v>320</v>
      </c>
      <c r="AN185" s="8" t="s">
        <v>410</v>
      </c>
      <c r="AO185" s="1" t="s">
        <v>415</v>
      </c>
      <c r="AT185" s="9" t="s">
        <v>882</v>
      </c>
      <c r="AU185" s="9" t="s">
        <v>1329</v>
      </c>
      <c r="AV185" s="9" t="s">
        <v>1312</v>
      </c>
      <c r="BD185" s="9" t="s">
        <v>16</v>
      </c>
      <c r="BE185" s="9" t="s">
        <v>896</v>
      </c>
      <c r="BF185" s="9" t="s">
        <v>1316</v>
      </c>
      <c r="BH185" s="128" t="s">
        <v>1207</v>
      </c>
      <c r="BI185" s="128" t="s">
        <v>1207</v>
      </c>
      <c r="BJ185" s="129" t="s">
        <v>1207</v>
      </c>
    </row>
    <row r="186" spans="1:62" ht="38.25" customHeight="1" x14ac:dyDescent="0.2">
      <c r="A186" s="9" t="s">
        <v>607</v>
      </c>
      <c r="C186" s="9">
        <v>1</v>
      </c>
      <c r="D186" s="22" t="s">
        <v>66</v>
      </c>
      <c r="E186" s="4" t="s">
        <v>503</v>
      </c>
      <c r="F186" s="4" t="s">
        <v>256</v>
      </c>
      <c r="G186" s="4" t="s">
        <v>607</v>
      </c>
      <c r="H186" s="4" t="s">
        <v>607</v>
      </c>
      <c r="I186" s="4" t="s">
        <v>608</v>
      </c>
      <c r="J186" s="5">
        <v>19</v>
      </c>
      <c r="K186" s="4" t="s">
        <v>674</v>
      </c>
      <c r="L186" s="9" t="s">
        <v>1298</v>
      </c>
      <c r="N186" s="4">
        <v>0</v>
      </c>
      <c r="O186" s="4">
        <v>0</v>
      </c>
      <c r="P186" s="4">
        <v>0</v>
      </c>
      <c r="Q186" s="4">
        <v>0</v>
      </c>
      <c r="R186" s="4">
        <v>1</v>
      </c>
      <c r="S186" s="4">
        <v>0</v>
      </c>
      <c r="T186" s="4">
        <v>0</v>
      </c>
      <c r="U186" s="4">
        <v>1</v>
      </c>
      <c r="V186" s="4">
        <v>0</v>
      </c>
      <c r="W186" s="4">
        <v>2</v>
      </c>
      <c r="X186" s="4">
        <v>0</v>
      </c>
      <c r="Y186" s="4">
        <v>0</v>
      </c>
      <c r="Z186" s="4">
        <v>0</v>
      </c>
      <c r="AA186" s="4">
        <v>3</v>
      </c>
      <c r="AB186" s="4">
        <v>0</v>
      </c>
      <c r="AC186" s="4">
        <v>1</v>
      </c>
      <c r="AD186" s="4">
        <v>0</v>
      </c>
      <c r="AE186" s="4">
        <v>0</v>
      </c>
      <c r="AF186" s="4">
        <v>2</v>
      </c>
      <c r="AG186" s="4">
        <v>0</v>
      </c>
      <c r="AH186" s="1" t="s">
        <v>778</v>
      </c>
      <c r="AI186" s="7" t="s">
        <v>485</v>
      </c>
      <c r="AJ186" s="21" t="s">
        <v>491</v>
      </c>
      <c r="AK186" s="1">
        <v>36371</v>
      </c>
      <c r="AL186" s="12" t="s">
        <v>608</v>
      </c>
      <c r="AM186" s="8">
        <v>64</v>
      </c>
      <c r="AN186" s="8" t="s">
        <v>411</v>
      </c>
      <c r="AO186" s="1" t="s">
        <v>434</v>
      </c>
      <c r="AR186" s="9" t="s">
        <v>646</v>
      </c>
      <c r="AS186" s="9" t="s">
        <v>1291</v>
      </c>
      <c r="AT186" s="9" t="s">
        <v>780</v>
      </c>
      <c r="AX186" s="9" t="s">
        <v>1032</v>
      </c>
      <c r="AY186" s="9" t="s">
        <v>1049</v>
      </c>
      <c r="AZ186" s="9" t="s">
        <v>1050</v>
      </c>
      <c r="BD186" s="9" t="s">
        <v>17</v>
      </c>
      <c r="BE186" s="9" t="s">
        <v>779</v>
      </c>
      <c r="BF186" s="9" t="s">
        <v>1316</v>
      </c>
      <c r="BH186" s="128">
        <v>1</v>
      </c>
      <c r="BI186" s="128" t="s">
        <v>1207</v>
      </c>
      <c r="BJ186" s="129" t="s">
        <v>1207</v>
      </c>
    </row>
    <row r="187" spans="1:62" ht="38.25" customHeight="1" x14ac:dyDescent="0.2">
      <c r="C187" s="9">
        <v>1</v>
      </c>
      <c r="D187" s="22" t="s">
        <v>572</v>
      </c>
      <c r="E187" s="4" t="s">
        <v>503</v>
      </c>
      <c r="F187" s="4"/>
      <c r="G187" s="4"/>
      <c r="H187" s="4"/>
      <c r="I187" s="4"/>
      <c r="J187" s="5"/>
      <c r="K187" s="4"/>
      <c r="N187" s="4"/>
      <c r="O187" s="4"/>
      <c r="P187" s="4"/>
      <c r="Q187" s="4"/>
      <c r="R187" s="4"/>
      <c r="S187" s="4"/>
      <c r="T187" s="4"/>
      <c r="U187" s="4"/>
      <c r="V187" s="4"/>
      <c r="W187" s="4"/>
      <c r="X187" s="4"/>
      <c r="Y187" s="4"/>
      <c r="Z187" s="4"/>
      <c r="AA187" s="4"/>
      <c r="AB187" s="4"/>
      <c r="AC187" s="4"/>
      <c r="AD187" s="4"/>
      <c r="AE187" s="4"/>
      <c r="AF187" s="4"/>
      <c r="AG187" s="4"/>
      <c r="AH187" s="1"/>
      <c r="AI187" s="4" t="s">
        <v>22</v>
      </c>
      <c r="AJ187" s="21" t="s">
        <v>491</v>
      </c>
      <c r="AK187" s="1">
        <v>37411</v>
      </c>
      <c r="AL187" s="12" t="s">
        <v>608</v>
      </c>
      <c r="AM187" s="8"/>
      <c r="AN187" s="8"/>
      <c r="AO187" s="1"/>
      <c r="BH187" s="128" t="s">
        <v>1207</v>
      </c>
      <c r="BI187" s="128" t="s">
        <v>1207</v>
      </c>
      <c r="BJ187" s="129" t="s">
        <v>1207</v>
      </c>
    </row>
    <row r="188" spans="1:62" ht="38.25" customHeight="1" x14ac:dyDescent="0.2">
      <c r="C188" s="9">
        <v>1</v>
      </c>
      <c r="D188" s="22" t="s">
        <v>573</v>
      </c>
      <c r="E188" s="4" t="s">
        <v>503</v>
      </c>
      <c r="F188" s="4"/>
      <c r="G188" s="4"/>
      <c r="H188" s="4"/>
      <c r="I188" s="4"/>
      <c r="J188" s="5"/>
      <c r="K188" s="4"/>
      <c r="N188" s="4"/>
      <c r="O188" s="4"/>
      <c r="P188" s="4"/>
      <c r="Q188" s="4"/>
      <c r="R188" s="4"/>
      <c r="S188" s="4"/>
      <c r="T188" s="4"/>
      <c r="U188" s="4"/>
      <c r="V188" s="4"/>
      <c r="W188" s="4"/>
      <c r="X188" s="4"/>
      <c r="Y188" s="4"/>
      <c r="Z188" s="4"/>
      <c r="AA188" s="4"/>
      <c r="AB188" s="4"/>
      <c r="AC188" s="4"/>
      <c r="AD188" s="4"/>
      <c r="AE188" s="4"/>
      <c r="AF188" s="4"/>
      <c r="AG188" s="4"/>
      <c r="AH188" s="1"/>
      <c r="AI188" s="4" t="s">
        <v>22</v>
      </c>
      <c r="AJ188" s="21" t="s">
        <v>491</v>
      </c>
      <c r="AK188" s="1">
        <v>46037</v>
      </c>
      <c r="AL188" s="12" t="s">
        <v>608</v>
      </c>
      <c r="AM188" s="8"/>
      <c r="AN188" s="8"/>
      <c r="AO188" s="1"/>
      <c r="BH188" s="128" t="s">
        <v>1207</v>
      </c>
      <c r="BI188" s="128" t="s">
        <v>1207</v>
      </c>
      <c r="BJ188" s="129" t="s">
        <v>1207</v>
      </c>
    </row>
    <row r="189" spans="1:62" ht="38.25" customHeight="1" x14ac:dyDescent="0.2">
      <c r="C189" s="9">
        <v>1</v>
      </c>
      <c r="D189" s="22" t="s">
        <v>883</v>
      </c>
      <c r="E189" s="4" t="s">
        <v>492</v>
      </c>
      <c r="F189" s="4" t="s">
        <v>884</v>
      </c>
      <c r="G189" s="4"/>
      <c r="H189" s="4"/>
      <c r="I189" s="4"/>
      <c r="J189" s="5"/>
      <c r="K189" s="4"/>
      <c r="N189" s="4"/>
      <c r="O189" s="4"/>
      <c r="P189" s="4"/>
      <c r="Q189" s="4"/>
      <c r="R189" s="4"/>
      <c r="S189" s="4"/>
      <c r="T189" s="4"/>
      <c r="U189" s="4"/>
      <c r="V189" s="4"/>
      <c r="W189" s="4"/>
      <c r="X189" s="4"/>
      <c r="Y189" s="4"/>
      <c r="Z189" s="4"/>
      <c r="AA189" s="4"/>
      <c r="AB189" s="4"/>
      <c r="AC189" s="4"/>
      <c r="AD189" s="4"/>
      <c r="AE189" s="4"/>
      <c r="AF189" s="4"/>
      <c r="AG189" s="4"/>
      <c r="AH189" s="1"/>
      <c r="AI189" s="4" t="s">
        <v>485</v>
      </c>
      <c r="AJ189" s="21" t="s">
        <v>491</v>
      </c>
      <c r="AK189" s="1">
        <v>46708</v>
      </c>
      <c r="AL189" s="12" t="s">
        <v>608</v>
      </c>
      <c r="AM189" s="8">
        <v>70</v>
      </c>
      <c r="AN189" s="8"/>
      <c r="AO189" s="1"/>
      <c r="AU189" s="9" t="s">
        <v>885</v>
      </c>
      <c r="AV189" s="9" t="s">
        <v>1316</v>
      </c>
      <c r="BH189" s="128" t="s">
        <v>1207</v>
      </c>
      <c r="BI189" s="128" t="s">
        <v>1207</v>
      </c>
      <c r="BJ189" s="129" t="s">
        <v>1207</v>
      </c>
    </row>
    <row r="190" spans="1:62" ht="38.25" customHeight="1" x14ac:dyDescent="0.2">
      <c r="B190" s="9" t="s">
        <v>607</v>
      </c>
      <c r="C190" s="9">
        <v>1</v>
      </c>
      <c r="D190" s="22" t="s">
        <v>67</v>
      </c>
      <c r="E190" s="4" t="s">
        <v>492</v>
      </c>
      <c r="F190" s="4" t="s">
        <v>257</v>
      </c>
      <c r="G190" s="4" t="s">
        <v>608</v>
      </c>
      <c r="H190" s="4" t="s">
        <v>607</v>
      </c>
      <c r="I190" s="4"/>
      <c r="J190" s="5">
        <v>66</v>
      </c>
      <c r="K190" s="4" t="s">
        <v>1231</v>
      </c>
      <c r="L190" s="9" t="s">
        <v>1296</v>
      </c>
      <c r="N190" s="4"/>
      <c r="O190" s="4"/>
      <c r="P190" s="4"/>
      <c r="Q190" s="4"/>
      <c r="R190" s="4"/>
      <c r="S190" s="4"/>
      <c r="T190" s="4"/>
      <c r="U190" s="4">
        <v>1</v>
      </c>
      <c r="V190" s="4"/>
      <c r="W190" s="4"/>
      <c r="X190" s="4"/>
      <c r="Y190" s="4"/>
      <c r="Z190" s="4"/>
      <c r="AA190" s="4"/>
      <c r="AB190" s="4"/>
      <c r="AC190" s="4"/>
      <c r="AD190" s="4"/>
      <c r="AE190" s="4"/>
      <c r="AF190" s="4"/>
      <c r="AG190" s="4"/>
      <c r="AH190" s="12" t="s">
        <v>1246</v>
      </c>
      <c r="AI190" s="7" t="s">
        <v>485</v>
      </c>
      <c r="AJ190" s="21" t="s">
        <v>491</v>
      </c>
      <c r="AK190" s="1">
        <v>33438</v>
      </c>
      <c r="AL190" s="12" t="s">
        <v>608</v>
      </c>
      <c r="AM190" s="8">
        <v>300</v>
      </c>
      <c r="AN190" s="8" t="s">
        <v>411</v>
      </c>
      <c r="AO190" s="1" t="s">
        <v>435</v>
      </c>
      <c r="AR190" s="9" t="s">
        <v>1201</v>
      </c>
      <c r="AS190" s="9" t="s">
        <v>1289</v>
      </c>
      <c r="AT190" s="9" t="s">
        <v>886</v>
      </c>
      <c r="AU190" s="9" t="s">
        <v>1170</v>
      </c>
      <c r="AV190" s="9" t="s">
        <v>1318</v>
      </c>
      <c r="AW190" s="9" t="s">
        <v>887</v>
      </c>
      <c r="BH190" s="128" t="s">
        <v>1207</v>
      </c>
      <c r="BI190" s="128" t="s">
        <v>1207</v>
      </c>
      <c r="BJ190" s="129" t="s">
        <v>1207</v>
      </c>
    </row>
    <row r="191" spans="1:62" ht="38.25" customHeight="1" x14ac:dyDescent="0.2">
      <c r="C191" s="9">
        <v>1</v>
      </c>
      <c r="D191" s="22" t="s">
        <v>217</v>
      </c>
      <c r="E191" s="4" t="s">
        <v>1489</v>
      </c>
      <c r="F191" s="4" t="s">
        <v>384</v>
      </c>
      <c r="G191" s="4"/>
      <c r="H191" s="4"/>
      <c r="I191" s="4"/>
      <c r="J191" s="14">
        <v>68</v>
      </c>
      <c r="K191" s="4"/>
      <c r="N191" s="4"/>
      <c r="O191" s="4"/>
      <c r="P191" s="4"/>
      <c r="Q191" s="4"/>
      <c r="R191" s="4"/>
      <c r="S191" s="4"/>
      <c r="T191" s="4"/>
      <c r="U191" s="4"/>
      <c r="V191" s="4"/>
      <c r="W191" s="4"/>
      <c r="X191" s="4"/>
      <c r="Y191" s="4"/>
      <c r="Z191" s="4"/>
      <c r="AA191" s="4"/>
      <c r="AB191" s="4"/>
      <c r="AC191" s="4"/>
      <c r="AD191" s="4"/>
      <c r="AE191" s="4"/>
      <c r="AF191" s="4"/>
      <c r="AG191" s="4"/>
      <c r="AH191" s="1"/>
      <c r="AI191" s="7" t="s">
        <v>23</v>
      </c>
      <c r="AJ191" s="21" t="s">
        <v>491</v>
      </c>
      <c r="AK191" s="1">
        <v>39583</v>
      </c>
      <c r="AL191" s="12" t="s">
        <v>608</v>
      </c>
      <c r="AM191" s="15">
        <v>255</v>
      </c>
      <c r="AN191" s="15" t="s">
        <v>410</v>
      </c>
      <c r="AO191" s="16" t="s">
        <v>416</v>
      </c>
      <c r="BH191" s="128" t="s">
        <v>1207</v>
      </c>
      <c r="BI191" s="128" t="s">
        <v>1207</v>
      </c>
      <c r="BJ191" s="129" t="s">
        <v>1207</v>
      </c>
    </row>
    <row r="192" spans="1:62" ht="38.25" customHeight="1" x14ac:dyDescent="0.2">
      <c r="A192" s="9" t="s">
        <v>607</v>
      </c>
      <c r="C192" s="9">
        <v>1</v>
      </c>
      <c r="D192" s="22" t="s">
        <v>781</v>
      </c>
      <c r="E192" s="4" t="s">
        <v>8</v>
      </c>
      <c r="F192" s="4" t="s">
        <v>228</v>
      </c>
      <c r="G192" s="4" t="s">
        <v>718</v>
      </c>
      <c r="H192" s="4" t="s">
        <v>607</v>
      </c>
      <c r="I192" s="4" t="s">
        <v>607</v>
      </c>
      <c r="J192" s="5">
        <v>51</v>
      </c>
      <c r="K192" s="4" t="s">
        <v>783</v>
      </c>
      <c r="L192" s="9" t="s">
        <v>1297</v>
      </c>
      <c r="N192" s="4">
        <v>1</v>
      </c>
      <c r="O192" s="4">
        <v>1</v>
      </c>
      <c r="P192" s="4">
        <v>1</v>
      </c>
      <c r="Q192" s="4">
        <v>1</v>
      </c>
      <c r="R192" s="4">
        <v>2</v>
      </c>
      <c r="S192" s="4">
        <v>1</v>
      </c>
      <c r="T192" s="4">
        <v>0</v>
      </c>
      <c r="U192" s="4">
        <v>0</v>
      </c>
      <c r="V192" s="4">
        <v>0</v>
      </c>
      <c r="W192" s="4">
        <v>0</v>
      </c>
      <c r="X192" s="4">
        <v>1</v>
      </c>
      <c r="Y192" s="4">
        <v>1</v>
      </c>
      <c r="Z192" s="4">
        <v>1</v>
      </c>
      <c r="AA192" s="4">
        <v>1</v>
      </c>
      <c r="AB192" s="4">
        <v>0</v>
      </c>
      <c r="AC192" s="4">
        <v>0</v>
      </c>
      <c r="AD192" s="4">
        <v>1</v>
      </c>
      <c r="AE192" s="4">
        <v>0</v>
      </c>
      <c r="AF192" s="4"/>
      <c r="AG192" s="4">
        <v>1</v>
      </c>
      <c r="AH192" s="1" t="s">
        <v>782</v>
      </c>
      <c r="AI192" s="7" t="s">
        <v>484</v>
      </c>
      <c r="AJ192" s="21" t="s">
        <v>491</v>
      </c>
      <c r="AK192" s="1">
        <v>26544</v>
      </c>
      <c r="AL192" s="12" t="s">
        <v>608</v>
      </c>
      <c r="AM192" s="8">
        <v>100</v>
      </c>
      <c r="AN192" s="8" t="s">
        <v>410</v>
      </c>
      <c r="AO192" s="1" t="s">
        <v>419</v>
      </c>
      <c r="AP192" s="1"/>
      <c r="AW192" s="9" t="s">
        <v>784</v>
      </c>
      <c r="BD192" s="9" t="s">
        <v>16</v>
      </c>
      <c r="BH192" s="128" t="s">
        <v>1207</v>
      </c>
      <c r="BI192" s="128" t="s">
        <v>1207</v>
      </c>
      <c r="BJ192" s="129" t="s">
        <v>1207</v>
      </c>
    </row>
    <row r="193" spans="1:62" ht="38.25" customHeight="1" x14ac:dyDescent="0.2">
      <c r="C193" s="9">
        <v>1</v>
      </c>
      <c r="D193" s="22" t="s">
        <v>171</v>
      </c>
      <c r="E193" s="4" t="s">
        <v>8</v>
      </c>
      <c r="F193" s="4" t="s">
        <v>347</v>
      </c>
      <c r="G193" s="4"/>
      <c r="H193" s="4"/>
      <c r="I193" s="4"/>
      <c r="J193" s="5">
        <v>23</v>
      </c>
      <c r="K193" s="4"/>
      <c r="N193" s="4"/>
      <c r="O193" s="4"/>
      <c r="P193" s="4"/>
      <c r="Q193" s="4"/>
      <c r="R193" s="4"/>
      <c r="S193" s="4"/>
      <c r="T193" s="4"/>
      <c r="U193" s="4"/>
      <c r="V193" s="4"/>
      <c r="W193" s="4"/>
      <c r="X193" s="4"/>
      <c r="Y193" s="4"/>
      <c r="Z193" s="4"/>
      <c r="AA193" s="4"/>
      <c r="AB193" s="4"/>
      <c r="AC193" s="4"/>
      <c r="AD193" s="4"/>
      <c r="AE193" s="4"/>
      <c r="AF193" s="4"/>
      <c r="AG193" s="4"/>
      <c r="AH193" s="1"/>
      <c r="AI193" s="4" t="s">
        <v>22</v>
      </c>
      <c r="AJ193" s="21" t="s">
        <v>491</v>
      </c>
      <c r="AK193" s="1">
        <v>99141</v>
      </c>
      <c r="AL193" s="12" t="s">
        <v>608</v>
      </c>
      <c r="AM193" s="8">
        <v>27</v>
      </c>
      <c r="AN193" s="8" t="s">
        <v>410</v>
      </c>
      <c r="AO193" s="1" t="s">
        <v>414</v>
      </c>
      <c r="BH193" s="128" t="s">
        <v>1207</v>
      </c>
      <c r="BI193" s="128" t="s">
        <v>1207</v>
      </c>
      <c r="BJ193" s="129" t="s">
        <v>1207</v>
      </c>
    </row>
    <row r="194" spans="1:62" ht="38.25" customHeight="1" x14ac:dyDescent="0.2">
      <c r="A194" s="9" t="s">
        <v>607</v>
      </c>
      <c r="C194" s="9">
        <v>1</v>
      </c>
      <c r="D194" s="22" t="s">
        <v>102</v>
      </c>
      <c r="E194" s="4" t="s">
        <v>503</v>
      </c>
      <c r="F194" s="4" t="s">
        <v>285</v>
      </c>
      <c r="G194" s="4" t="s">
        <v>607</v>
      </c>
      <c r="H194" s="4" t="s">
        <v>607</v>
      </c>
      <c r="I194" s="4" t="s">
        <v>608</v>
      </c>
      <c r="J194" s="5">
        <v>124</v>
      </c>
      <c r="K194" s="4" t="s">
        <v>674</v>
      </c>
      <c r="L194" s="9" t="s">
        <v>1296</v>
      </c>
      <c r="N194" s="4">
        <v>1</v>
      </c>
      <c r="O194" s="4">
        <v>3</v>
      </c>
      <c r="P194" s="4">
        <v>1</v>
      </c>
      <c r="Q194" s="4">
        <v>0</v>
      </c>
      <c r="R194" s="4">
        <v>2</v>
      </c>
      <c r="S194" s="4">
        <v>2</v>
      </c>
      <c r="T194" s="4">
        <v>2</v>
      </c>
      <c r="U194" s="4">
        <v>2</v>
      </c>
      <c r="V194" s="4">
        <v>0</v>
      </c>
      <c r="W194" s="4">
        <v>1</v>
      </c>
      <c r="X194" s="4">
        <v>1</v>
      </c>
      <c r="Y194" s="4">
        <v>1</v>
      </c>
      <c r="Z194" s="4">
        <v>1</v>
      </c>
      <c r="AA194" s="4">
        <v>3</v>
      </c>
      <c r="AB194" s="4">
        <v>0</v>
      </c>
      <c r="AC194" s="4">
        <v>0</v>
      </c>
      <c r="AD194" s="4">
        <v>2</v>
      </c>
      <c r="AE194" s="4">
        <v>1</v>
      </c>
      <c r="AF194" s="4">
        <v>3</v>
      </c>
      <c r="AG194" s="4">
        <v>2</v>
      </c>
      <c r="AH194" s="1" t="s">
        <v>785</v>
      </c>
      <c r="AI194" s="7" t="s">
        <v>486</v>
      </c>
      <c r="AJ194" s="21" t="s">
        <v>491</v>
      </c>
      <c r="AK194" s="1">
        <v>32667</v>
      </c>
      <c r="AL194" s="12" t="s">
        <v>608</v>
      </c>
      <c r="AM194" s="8">
        <v>310</v>
      </c>
      <c r="AN194" s="8" t="s">
        <v>411</v>
      </c>
      <c r="AO194" s="1" t="s">
        <v>450</v>
      </c>
      <c r="AR194" s="9" t="s">
        <v>1009</v>
      </c>
      <c r="AS194" s="9" t="s">
        <v>1290</v>
      </c>
      <c r="AU194" s="9" t="s">
        <v>1171</v>
      </c>
      <c r="AV194" s="9" t="s">
        <v>1316</v>
      </c>
      <c r="AW194" s="9" t="s">
        <v>1010</v>
      </c>
      <c r="AX194" s="9" t="s">
        <v>1038</v>
      </c>
      <c r="AY194" s="9" t="s">
        <v>1086</v>
      </c>
      <c r="AZ194" s="9" t="s">
        <v>1087</v>
      </c>
      <c r="BH194" s="128">
        <v>1</v>
      </c>
      <c r="BI194" s="128" t="s">
        <v>1207</v>
      </c>
      <c r="BJ194" s="129" t="s">
        <v>1207</v>
      </c>
    </row>
    <row r="195" spans="1:62" ht="38.25" customHeight="1" x14ac:dyDescent="0.2">
      <c r="C195" s="9">
        <v>1</v>
      </c>
      <c r="D195" s="22" t="s">
        <v>172</v>
      </c>
      <c r="E195" s="4" t="s">
        <v>8</v>
      </c>
      <c r="F195" s="4" t="s">
        <v>338</v>
      </c>
      <c r="G195" s="4"/>
      <c r="H195" s="4"/>
      <c r="I195" s="4"/>
      <c r="J195" s="5">
        <v>71</v>
      </c>
      <c r="K195" s="4"/>
      <c r="N195" s="4"/>
      <c r="O195" s="4"/>
      <c r="P195" s="4"/>
      <c r="Q195" s="4"/>
      <c r="R195" s="4"/>
      <c r="S195" s="4"/>
      <c r="T195" s="4"/>
      <c r="U195" s="4"/>
      <c r="V195" s="4"/>
      <c r="W195" s="4"/>
      <c r="X195" s="4"/>
      <c r="Y195" s="4"/>
      <c r="Z195" s="4"/>
      <c r="AA195" s="4"/>
      <c r="AB195" s="4"/>
      <c r="AC195" s="4"/>
      <c r="AD195" s="4"/>
      <c r="AE195" s="4"/>
      <c r="AF195" s="4"/>
      <c r="AG195" s="4"/>
      <c r="AH195" s="1"/>
      <c r="AI195" s="4" t="s">
        <v>22</v>
      </c>
      <c r="AJ195" s="21" t="s">
        <v>491</v>
      </c>
      <c r="AK195" s="1">
        <v>29250</v>
      </c>
      <c r="AL195" s="12" t="s">
        <v>608</v>
      </c>
      <c r="AM195" s="8">
        <v>125</v>
      </c>
      <c r="AN195" s="8" t="s">
        <v>410</v>
      </c>
      <c r="AO195" s="1" t="s">
        <v>430</v>
      </c>
      <c r="BH195" s="128" t="s">
        <v>1207</v>
      </c>
      <c r="BI195" s="128" t="s">
        <v>1207</v>
      </c>
      <c r="BJ195" s="129" t="s">
        <v>1207</v>
      </c>
    </row>
    <row r="196" spans="1:62" ht="38.25" customHeight="1" x14ac:dyDescent="0.2">
      <c r="C196" s="9">
        <v>1</v>
      </c>
      <c r="D196" s="22" t="s">
        <v>103</v>
      </c>
      <c r="E196" s="4" t="s">
        <v>1011</v>
      </c>
      <c r="F196" s="4" t="s">
        <v>1013</v>
      </c>
      <c r="G196" s="4"/>
      <c r="H196" s="4"/>
      <c r="I196" s="4"/>
      <c r="J196" s="5">
        <v>194</v>
      </c>
      <c r="K196" s="4"/>
      <c r="N196" s="4"/>
      <c r="O196" s="4"/>
      <c r="P196" s="4"/>
      <c r="Q196" s="4"/>
      <c r="R196" s="4"/>
      <c r="S196" s="4"/>
      <c r="T196" s="4"/>
      <c r="U196" s="4"/>
      <c r="V196" s="4"/>
      <c r="W196" s="4"/>
      <c r="X196" s="4"/>
      <c r="Y196" s="4"/>
      <c r="Z196" s="4"/>
      <c r="AA196" s="4"/>
      <c r="AB196" s="4"/>
      <c r="AC196" s="4"/>
      <c r="AD196" s="4"/>
      <c r="AE196" s="4"/>
      <c r="AF196" s="4"/>
      <c r="AG196" s="4"/>
      <c r="AH196" s="1" t="s">
        <v>1012</v>
      </c>
      <c r="AI196" s="7" t="s">
        <v>486</v>
      </c>
      <c r="AJ196" s="21" t="s">
        <v>491</v>
      </c>
      <c r="AK196" s="1">
        <v>40208</v>
      </c>
      <c r="AL196" s="12" t="s">
        <v>608</v>
      </c>
      <c r="AM196" s="8">
        <v>646</v>
      </c>
      <c r="AN196" s="8" t="s">
        <v>410</v>
      </c>
      <c r="AO196" s="1" t="s">
        <v>430</v>
      </c>
      <c r="AU196" s="9" t="s">
        <v>1330</v>
      </c>
      <c r="AV196" s="9" t="s">
        <v>1327</v>
      </c>
      <c r="BH196" s="128" t="s">
        <v>1207</v>
      </c>
      <c r="BI196" s="128" t="s">
        <v>1207</v>
      </c>
      <c r="BJ196" s="129" t="s">
        <v>1207</v>
      </c>
    </row>
    <row r="197" spans="1:62" ht="38.25" customHeight="1" x14ac:dyDescent="0.2">
      <c r="C197" s="9">
        <v>1</v>
      </c>
      <c r="D197" s="5" t="s">
        <v>121</v>
      </c>
      <c r="E197" s="1" t="s">
        <v>514</v>
      </c>
      <c r="F197" s="5" t="s">
        <v>297</v>
      </c>
      <c r="G197" s="5"/>
      <c r="H197" s="5"/>
      <c r="I197" s="5"/>
      <c r="J197" s="5">
        <v>364</v>
      </c>
      <c r="K197" s="1"/>
      <c r="N197" s="5"/>
      <c r="O197" s="5"/>
      <c r="P197" s="5"/>
      <c r="Q197" s="5"/>
      <c r="R197" s="5"/>
      <c r="S197" s="5"/>
      <c r="T197" s="5"/>
      <c r="U197" s="5"/>
      <c r="V197" s="5"/>
      <c r="W197" s="5"/>
      <c r="X197" s="5"/>
      <c r="Y197" s="5"/>
      <c r="Z197" s="5"/>
      <c r="AA197" s="5"/>
      <c r="AB197" s="5"/>
      <c r="AC197" s="5"/>
      <c r="AD197" s="5"/>
      <c r="AE197" s="5"/>
      <c r="AF197" s="5"/>
      <c r="AG197" s="5"/>
      <c r="AH197" s="1"/>
      <c r="AI197" s="5" t="s">
        <v>486</v>
      </c>
      <c r="AJ197" s="21" t="s">
        <v>491</v>
      </c>
      <c r="AK197" s="1">
        <v>40208</v>
      </c>
      <c r="AL197" s="12" t="s">
        <v>608</v>
      </c>
      <c r="AM197" s="8">
        <v>450</v>
      </c>
      <c r="AN197" s="8"/>
      <c r="AO197" s="1"/>
      <c r="BE197" s="9" t="s">
        <v>1356</v>
      </c>
      <c r="BF197" s="9" t="s">
        <v>1318</v>
      </c>
      <c r="BH197" s="128" t="s">
        <v>1207</v>
      </c>
      <c r="BI197" s="128" t="s">
        <v>1207</v>
      </c>
      <c r="BJ197" s="129" t="s">
        <v>1207</v>
      </c>
    </row>
    <row r="198" spans="1:62" ht="38.25" customHeight="1" x14ac:dyDescent="0.2">
      <c r="B198" s="9" t="s">
        <v>607</v>
      </c>
      <c r="C198" s="9">
        <v>1</v>
      </c>
      <c r="D198" s="22" t="s">
        <v>574</v>
      </c>
      <c r="E198" s="4" t="s">
        <v>8</v>
      </c>
      <c r="F198" s="4"/>
      <c r="G198" s="4"/>
      <c r="H198" s="4"/>
      <c r="I198" s="4"/>
      <c r="J198" s="5">
        <v>4</v>
      </c>
      <c r="K198" s="4"/>
      <c r="N198" s="4"/>
      <c r="O198" s="4"/>
      <c r="P198" s="4"/>
      <c r="Q198" s="4"/>
      <c r="R198" s="4"/>
      <c r="S198" s="4"/>
      <c r="T198" s="4"/>
      <c r="U198" s="4"/>
      <c r="V198" s="4"/>
      <c r="W198" s="4"/>
      <c r="X198" s="4"/>
      <c r="Y198" s="4"/>
      <c r="Z198" s="4"/>
      <c r="AA198" s="4"/>
      <c r="AB198" s="4"/>
      <c r="AC198" s="4"/>
      <c r="AD198" s="4"/>
      <c r="AE198" s="4"/>
      <c r="AF198" s="4"/>
      <c r="AG198" s="4">
        <v>1</v>
      </c>
      <c r="AH198" s="1" t="s">
        <v>1247</v>
      </c>
      <c r="AI198" s="7" t="s">
        <v>486</v>
      </c>
      <c r="AJ198" s="21" t="s">
        <v>491</v>
      </c>
      <c r="AK198" s="1">
        <v>40208</v>
      </c>
      <c r="AL198" s="12" t="s">
        <v>608</v>
      </c>
      <c r="AM198" s="8">
        <v>60</v>
      </c>
      <c r="AN198" s="8"/>
      <c r="AO198" s="1"/>
      <c r="BH198" s="128" t="s">
        <v>1207</v>
      </c>
      <c r="BI198" s="128" t="s">
        <v>1207</v>
      </c>
      <c r="BJ198" s="129" t="s">
        <v>1207</v>
      </c>
    </row>
    <row r="199" spans="1:62" ht="38.25" customHeight="1" x14ac:dyDescent="0.2">
      <c r="A199" s="9" t="s">
        <v>607</v>
      </c>
      <c r="C199" s="9">
        <v>1</v>
      </c>
      <c r="D199" s="22" t="s">
        <v>104</v>
      </c>
      <c r="E199" s="4" t="s">
        <v>8</v>
      </c>
      <c r="F199" s="4" t="s">
        <v>286</v>
      </c>
      <c r="G199" s="4" t="s">
        <v>608</v>
      </c>
      <c r="H199" s="4" t="s">
        <v>607</v>
      </c>
      <c r="I199" s="4" t="s">
        <v>766</v>
      </c>
      <c r="J199" s="5">
        <v>21</v>
      </c>
      <c r="K199" s="4" t="s">
        <v>787</v>
      </c>
      <c r="L199" s="9" t="s">
        <v>1298</v>
      </c>
      <c r="N199" s="4">
        <v>0</v>
      </c>
      <c r="O199" s="4">
        <v>1</v>
      </c>
      <c r="P199" s="4" t="s">
        <v>700</v>
      </c>
      <c r="Q199" s="4">
        <v>0</v>
      </c>
      <c r="R199" s="4">
        <v>0</v>
      </c>
      <c r="S199" s="4">
        <v>0</v>
      </c>
      <c r="T199" s="4" t="s">
        <v>700</v>
      </c>
      <c r="U199" s="4">
        <v>0</v>
      </c>
      <c r="V199" s="4">
        <v>0</v>
      </c>
      <c r="W199" s="4">
        <v>2</v>
      </c>
      <c r="X199" s="4">
        <v>0</v>
      </c>
      <c r="Y199" s="4">
        <v>0</v>
      </c>
      <c r="Z199" s="4">
        <v>1</v>
      </c>
      <c r="AA199" s="4">
        <v>2</v>
      </c>
      <c r="AB199" s="4">
        <v>0</v>
      </c>
      <c r="AC199" s="4">
        <v>0</v>
      </c>
      <c r="AD199" s="4">
        <v>0</v>
      </c>
      <c r="AE199" s="4">
        <v>0</v>
      </c>
      <c r="AF199" s="4">
        <v>1</v>
      </c>
      <c r="AG199" s="4">
        <v>0</v>
      </c>
      <c r="AH199" s="1" t="s">
        <v>786</v>
      </c>
      <c r="AI199" s="7" t="s">
        <v>486</v>
      </c>
      <c r="AJ199" s="21" t="s">
        <v>491</v>
      </c>
      <c r="AK199" s="1">
        <v>56250</v>
      </c>
      <c r="AL199" s="12" t="s">
        <v>608</v>
      </c>
      <c r="AM199" s="8">
        <v>42</v>
      </c>
      <c r="AN199" s="8" t="s">
        <v>410</v>
      </c>
      <c r="AO199" s="1" t="s">
        <v>451</v>
      </c>
      <c r="AU199" s="9" t="s">
        <v>788</v>
      </c>
      <c r="AV199" s="9" t="s">
        <v>1316</v>
      </c>
      <c r="BH199" s="128" t="s">
        <v>1207</v>
      </c>
      <c r="BI199" s="128" t="s">
        <v>1207</v>
      </c>
      <c r="BJ199" s="129" t="s">
        <v>1207</v>
      </c>
    </row>
    <row r="200" spans="1:62" ht="38.25" customHeight="1" x14ac:dyDescent="0.2">
      <c r="A200" s="9" t="s">
        <v>607</v>
      </c>
      <c r="B200" s="9" t="s">
        <v>607</v>
      </c>
      <c r="C200" s="9">
        <v>1</v>
      </c>
      <c r="D200" s="22" t="s">
        <v>105</v>
      </c>
      <c r="E200" s="4" t="s">
        <v>503</v>
      </c>
      <c r="F200" s="4" t="s">
        <v>287</v>
      </c>
      <c r="G200" s="4" t="s">
        <v>608</v>
      </c>
      <c r="H200" s="4" t="s">
        <v>607</v>
      </c>
      <c r="I200" s="4" t="s">
        <v>607</v>
      </c>
      <c r="J200" s="5">
        <v>28</v>
      </c>
      <c r="K200" s="4" t="s">
        <v>790</v>
      </c>
      <c r="L200" s="9" t="s">
        <v>1302</v>
      </c>
      <c r="N200" s="4">
        <v>1</v>
      </c>
      <c r="O200" s="4">
        <v>1</v>
      </c>
      <c r="P200" s="4">
        <v>1</v>
      </c>
      <c r="Q200" s="4">
        <v>1</v>
      </c>
      <c r="R200" s="4">
        <v>0</v>
      </c>
      <c r="S200" s="4">
        <v>0</v>
      </c>
      <c r="T200" s="4">
        <v>0</v>
      </c>
      <c r="U200" s="4">
        <v>0</v>
      </c>
      <c r="V200" s="4">
        <v>0</v>
      </c>
      <c r="W200" s="4">
        <v>2</v>
      </c>
      <c r="X200" s="4">
        <v>0</v>
      </c>
      <c r="Y200" s="4">
        <v>0</v>
      </c>
      <c r="Z200" s="4">
        <v>0</v>
      </c>
      <c r="AA200" s="4">
        <v>0</v>
      </c>
      <c r="AB200" s="4">
        <v>0</v>
      </c>
      <c r="AC200" s="4">
        <v>1</v>
      </c>
      <c r="AD200" s="4">
        <v>1</v>
      </c>
      <c r="AE200" s="4">
        <v>0</v>
      </c>
      <c r="AF200" s="4">
        <v>1</v>
      </c>
      <c r="AG200" s="4">
        <v>0</v>
      </c>
      <c r="AH200" s="1" t="s">
        <v>789</v>
      </c>
      <c r="AI200" s="7" t="s">
        <v>486</v>
      </c>
      <c r="AJ200" s="21" t="s">
        <v>491</v>
      </c>
      <c r="AK200" s="1">
        <v>51277</v>
      </c>
      <c r="AL200" s="12" t="s">
        <v>608</v>
      </c>
      <c r="AM200" s="8">
        <v>57</v>
      </c>
      <c r="AN200" s="8" t="s">
        <v>410</v>
      </c>
      <c r="AO200" s="1" t="s">
        <v>421</v>
      </c>
      <c r="AR200" s="9" t="s">
        <v>614</v>
      </c>
      <c r="AS200" s="9" t="s">
        <v>1290</v>
      </c>
      <c r="AU200" s="9" t="s">
        <v>1331</v>
      </c>
      <c r="AV200" s="9" t="s">
        <v>1316</v>
      </c>
      <c r="AW200" s="9" t="s">
        <v>791</v>
      </c>
      <c r="BH200" s="128" t="s">
        <v>1207</v>
      </c>
      <c r="BI200" s="128" t="s">
        <v>1207</v>
      </c>
      <c r="BJ200" s="129" t="s">
        <v>1207</v>
      </c>
    </row>
    <row r="201" spans="1:62" ht="38.25" customHeight="1" x14ac:dyDescent="0.2">
      <c r="C201" s="9">
        <v>1</v>
      </c>
      <c r="D201" s="22" t="s">
        <v>173</v>
      </c>
      <c r="E201" s="4" t="s">
        <v>511</v>
      </c>
      <c r="F201" s="4" t="s">
        <v>348</v>
      </c>
      <c r="G201" s="4"/>
      <c r="H201" s="4"/>
      <c r="I201" s="4"/>
      <c r="J201" s="5">
        <v>64</v>
      </c>
      <c r="K201" s="4"/>
      <c r="N201" s="4"/>
      <c r="O201" s="4"/>
      <c r="P201" s="4"/>
      <c r="Q201" s="4"/>
      <c r="R201" s="4"/>
      <c r="S201" s="4"/>
      <c r="T201" s="4"/>
      <c r="U201" s="4"/>
      <c r="V201" s="4"/>
      <c r="W201" s="4"/>
      <c r="X201" s="4"/>
      <c r="Y201" s="4"/>
      <c r="Z201" s="4"/>
      <c r="AA201" s="4"/>
      <c r="AB201" s="4"/>
      <c r="AC201" s="4"/>
      <c r="AD201" s="4"/>
      <c r="AE201" s="4"/>
      <c r="AF201" s="4"/>
      <c r="AG201" s="4"/>
      <c r="AH201" s="1"/>
      <c r="AI201" s="4" t="s">
        <v>22</v>
      </c>
      <c r="AJ201" s="21" t="s">
        <v>491</v>
      </c>
      <c r="AK201" s="1">
        <v>49732</v>
      </c>
      <c r="AL201" s="12" t="s">
        <v>608</v>
      </c>
      <c r="AM201" s="8">
        <v>180</v>
      </c>
      <c r="AN201" s="8" t="s">
        <v>410</v>
      </c>
      <c r="AO201" s="1" t="s">
        <v>414</v>
      </c>
      <c r="AX201" s="9" t="s">
        <v>1038</v>
      </c>
      <c r="AY201" s="9" t="s">
        <v>1075</v>
      </c>
      <c r="AZ201" s="9" t="s">
        <v>1088</v>
      </c>
      <c r="BH201" s="128" t="s">
        <v>1207</v>
      </c>
      <c r="BI201" s="128" t="s">
        <v>1207</v>
      </c>
      <c r="BJ201" s="129" t="s">
        <v>1207</v>
      </c>
    </row>
    <row r="202" spans="1:62" ht="38.25" customHeight="1" x14ac:dyDescent="0.2">
      <c r="C202" s="9">
        <v>1</v>
      </c>
      <c r="D202" s="22" t="s">
        <v>520</v>
      </c>
      <c r="E202" s="4" t="s">
        <v>515</v>
      </c>
      <c r="F202" s="4" t="s">
        <v>327</v>
      </c>
      <c r="G202" s="4"/>
      <c r="H202" s="4"/>
      <c r="I202" s="4"/>
      <c r="J202" s="5">
        <v>57</v>
      </c>
      <c r="K202" s="4"/>
      <c r="N202" s="4"/>
      <c r="O202" s="4"/>
      <c r="P202" s="4"/>
      <c r="Q202" s="4"/>
      <c r="R202" s="4"/>
      <c r="S202" s="4"/>
      <c r="T202" s="4"/>
      <c r="U202" s="4"/>
      <c r="V202" s="4"/>
      <c r="W202" s="4"/>
      <c r="X202" s="4"/>
      <c r="Y202" s="4"/>
      <c r="Z202" s="4"/>
      <c r="AA202" s="4"/>
      <c r="AB202" s="4"/>
      <c r="AC202" s="4"/>
      <c r="AD202" s="4"/>
      <c r="AE202" s="4"/>
      <c r="AF202" s="4"/>
      <c r="AG202" s="4"/>
      <c r="AH202" s="1"/>
      <c r="AI202" s="4" t="s">
        <v>22</v>
      </c>
      <c r="AJ202" s="21" t="s">
        <v>491</v>
      </c>
      <c r="AK202" s="1">
        <v>58333</v>
      </c>
      <c r="AL202" s="12" t="s">
        <v>608</v>
      </c>
      <c r="AM202" s="8">
        <v>162</v>
      </c>
      <c r="AN202" s="8" t="s">
        <v>409</v>
      </c>
      <c r="AO202" s="1" t="s">
        <v>470</v>
      </c>
      <c r="BH202" s="128" t="s">
        <v>1207</v>
      </c>
      <c r="BI202" s="128" t="s">
        <v>1207</v>
      </c>
      <c r="BJ202" s="129" t="s">
        <v>1207</v>
      </c>
    </row>
    <row r="203" spans="1:62" ht="38.25" customHeight="1" x14ac:dyDescent="0.2">
      <c r="C203" s="9">
        <v>1</v>
      </c>
      <c r="D203" s="22" t="s">
        <v>576</v>
      </c>
      <c r="E203" s="4" t="s">
        <v>515</v>
      </c>
      <c r="F203" s="4"/>
      <c r="G203" s="4"/>
      <c r="H203" s="4"/>
      <c r="I203" s="4"/>
      <c r="J203" s="5"/>
      <c r="K203" s="4"/>
      <c r="N203" s="4"/>
      <c r="O203" s="4"/>
      <c r="P203" s="4"/>
      <c r="Q203" s="4"/>
      <c r="R203" s="4"/>
      <c r="S203" s="4"/>
      <c r="T203" s="4"/>
      <c r="U203" s="4"/>
      <c r="V203" s="4"/>
      <c r="W203" s="4"/>
      <c r="X203" s="4"/>
      <c r="Y203" s="4"/>
      <c r="Z203" s="4"/>
      <c r="AA203" s="4"/>
      <c r="AB203" s="4"/>
      <c r="AC203" s="4"/>
      <c r="AD203" s="4"/>
      <c r="AE203" s="4"/>
      <c r="AF203" s="4"/>
      <c r="AG203" s="4"/>
      <c r="AH203" s="1"/>
      <c r="AI203" s="4" t="s">
        <v>22</v>
      </c>
      <c r="AJ203" s="21" t="s">
        <v>491</v>
      </c>
      <c r="AK203" s="1">
        <v>46037</v>
      </c>
      <c r="AL203" s="12" t="s">
        <v>608</v>
      </c>
      <c r="AM203" s="8"/>
      <c r="AN203" s="8"/>
      <c r="AO203" s="1"/>
      <c r="BH203" s="128" t="s">
        <v>1207</v>
      </c>
      <c r="BI203" s="128" t="s">
        <v>1207</v>
      </c>
      <c r="BJ203" s="129" t="s">
        <v>1207</v>
      </c>
    </row>
    <row r="204" spans="1:62" ht="38.25" customHeight="1" x14ac:dyDescent="0.2">
      <c r="B204" s="9" t="s">
        <v>607</v>
      </c>
      <c r="C204" s="9">
        <v>1</v>
      </c>
      <c r="D204" s="22" t="s">
        <v>68</v>
      </c>
      <c r="E204" s="4" t="s">
        <v>8</v>
      </c>
      <c r="F204" s="4" t="s">
        <v>258</v>
      </c>
      <c r="G204" s="4" t="s">
        <v>608</v>
      </c>
      <c r="H204" s="4" t="s">
        <v>607</v>
      </c>
      <c r="I204" s="4"/>
      <c r="J204" s="5">
        <v>35</v>
      </c>
      <c r="K204" s="4" t="s">
        <v>1220</v>
      </c>
      <c r="L204" s="9" t="s">
        <v>1296</v>
      </c>
      <c r="N204" s="4"/>
      <c r="O204" s="4"/>
      <c r="P204" s="4"/>
      <c r="Q204" s="4"/>
      <c r="R204" s="4"/>
      <c r="S204" s="4"/>
      <c r="T204" s="4"/>
      <c r="U204" s="4"/>
      <c r="V204" s="4"/>
      <c r="W204" s="4"/>
      <c r="X204" s="4"/>
      <c r="Y204" s="4"/>
      <c r="Z204" s="4"/>
      <c r="AA204" s="4"/>
      <c r="AB204" s="4"/>
      <c r="AC204" s="4"/>
      <c r="AD204" s="4"/>
      <c r="AE204" s="4"/>
      <c r="AF204" s="4">
        <v>1</v>
      </c>
      <c r="AG204" s="4">
        <v>1</v>
      </c>
      <c r="AH204" s="1" t="s">
        <v>1248</v>
      </c>
      <c r="AI204" s="7" t="s">
        <v>485</v>
      </c>
      <c r="AJ204" s="21" t="s">
        <v>491</v>
      </c>
      <c r="AK204" s="1">
        <v>48542</v>
      </c>
      <c r="AL204" s="12" t="s">
        <v>608</v>
      </c>
      <c r="AM204" s="8">
        <v>100</v>
      </c>
      <c r="AN204" s="8" t="s">
        <v>411</v>
      </c>
      <c r="AO204" s="1" t="s">
        <v>436</v>
      </c>
      <c r="AR204" s="9" t="s">
        <v>1201</v>
      </c>
      <c r="AS204" s="9" t="s">
        <v>1289</v>
      </c>
      <c r="BH204" s="128" t="s">
        <v>1207</v>
      </c>
      <c r="BI204" s="128" t="s">
        <v>1207</v>
      </c>
      <c r="BJ204" s="129" t="s">
        <v>1207</v>
      </c>
    </row>
    <row r="205" spans="1:62" ht="38.25" customHeight="1" x14ac:dyDescent="0.2">
      <c r="B205" s="9" t="s">
        <v>607</v>
      </c>
      <c r="C205" s="9">
        <v>1</v>
      </c>
      <c r="D205" s="22" t="s">
        <v>69</v>
      </c>
      <c r="E205" s="4" t="s">
        <v>492</v>
      </c>
      <c r="F205" s="4" t="s">
        <v>259</v>
      </c>
      <c r="G205" s="4" t="s">
        <v>607</v>
      </c>
      <c r="H205" s="4" t="s">
        <v>607</v>
      </c>
      <c r="I205" s="4"/>
      <c r="J205" s="5">
        <v>687</v>
      </c>
      <c r="K205" s="4" t="s">
        <v>1220</v>
      </c>
      <c r="L205" s="9" t="s">
        <v>1302</v>
      </c>
      <c r="N205" s="4"/>
      <c r="O205" s="4"/>
      <c r="P205" s="4"/>
      <c r="Q205" s="4"/>
      <c r="R205" s="4"/>
      <c r="S205" s="4"/>
      <c r="T205" s="4"/>
      <c r="U205" s="4"/>
      <c r="V205" s="4"/>
      <c r="W205" s="4"/>
      <c r="X205" s="4"/>
      <c r="Y205" s="4"/>
      <c r="Z205" s="4"/>
      <c r="AA205" s="4"/>
      <c r="AB205" s="4"/>
      <c r="AC205" s="4"/>
      <c r="AD205" s="4"/>
      <c r="AE205" s="4"/>
      <c r="AF205" s="4"/>
      <c r="AG205" s="4">
        <v>1</v>
      </c>
      <c r="AH205" s="1" t="s">
        <v>1249</v>
      </c>
      <c r="AI205" s="7" t="s">
        <v>485</v>
      </c>
      <c r="AJ205" s="21" t="s">
        <v>491</v>
      </c>
      <c r="AK205" s="1">
        <v>37778</v>
      </c>
      <c r="AL205" s="12" t="s">
        <v>608</v>
      </c>
      <c r="AM205" s="8">
        <v>1500</v>
      </c>
      <c r="AN205" s="8" t="s">
        <v>411</v>
      </c>
      <c r="AO205" s="1" t="s">
        <v>437</v>
      </c>
      <c r="AR205" s="9" t="s">
        <v>1250</v>
      </c>
      <c r="AS205" s="9" t="s">
        <v>1290</v>
      </c>
      <c r="AU205" s="9" t="s">
        <v>1172</v>
      </c>
      <c r="AV205" s="9" t="s">
        <v>1318</v>
      </c>
      <c r="BE205" s="9" t="s">
        <v>912</v>
      </c>
      <c r="BF205" s="9" t="s">
        <v>1318</v>
      </c>
      <c r="BH205" s="128" t="s">
        <v>1207</v>
      </c>
      <c r="BI205" s="128" t="s">
        <v>1207</v>
      </c>
      <c r="BJ205" s="129" t="s">
        <v>1207</v>
      </c>
    </row>
    <row r="206" spans="1:62" ht="38.25" customHeight="1" x14ac:dyDescent="0.2">
      <c r="A206" s="9" t="s">
        <v>607</v>
      </c>
      <c r="C206" s="9">
        <v>1</v>
      </c>
      <c r="D206" s="22" t="s">
        <v>174</v>
      </c>
      <c r="E206" s="4" t="s">
        <v>503</v>
      </c>
      <c r="F206" s="4" t="s">
        <v>349</v>
      </c>
      <c r="G206" s="4" t="s">
        <v>608</v>
      </c>
      <c r="H206" s="4" t="s">
        <v>608</v>
      </c>
      <c r="I206" s="4" t="s">
        <v>607</v>
      </c>
      <c r="J206" s="5">
        <v>17</v>
      </c>
      <c r="K206" s="4" t="s">
        <v>622</v>
      </c>
      <c r="L206" s="9" t="s">
        <v>1298</v>
      </c>
      <c r="N206" s="4">
        <v>0</v>
      </c>
      <c r="O206" s="4">
        <v>0</v>
      </c>
      <c r="P206" s="4">
        <v>1</v>
      </c>
      <c r="Q206" s="4">
        <v>0</v>
      </c>
      <c r="R206" s="4">
        <v>0</v>
      </c>
      <c r="S206" s="4">
        <v>1</v>
      </c>
      <c r="T206" s="4">
        <v>1</v>
      </c>
      <c r="U206" s="4">
        <v>1</v>
      </c>
      <c r="V206" s="4">
        <v>0</v>
      </c>
      <c r="W206" s="4">
        <v>2</v>
      </c>
      <c r="X206" s="4">
        <v>2</v>
      </c>
      <c r="Y206" s="4">
        <v>2</v>
      </c>
      <c r="Z206" s="4">
        <v>1</v>
      </c>
      <c r="AA206" s="4">
        <v>1</v>
      </c>
      <c r="AB206" s="4">
        <v>1</v>
      </c>
      <c r="AC206" s="4">
        <v>1</v>
      </c>
      <c r="AD206" s="4">
        <v>2</v>
      </c>
      <c r="AE206" s="4">
        <v>1</v>
      </c>
      <c r="AF206" s="4">
        <v>2</v>
      </c>
      <c r="AG206" s="4">
        <v>2</v>
      </c>
      <c r="AH206" s="1" t="s">
        <v>792</v>
      </c>
      <c r="AI206" s="4" t="s">
        <v>22</v>
      </c>
      <c r="AJ206" s="21" t="s">
        <v>491</v>
      </c>
      <c r="AK206" s="1">
        <v>49886</v>
      </c>
      <c r="AL206" s="12" t="s">
        <v>608</v>
      </c>
      <c r="AM206" s="8">
        <v>30</v>
      </c>
      <c r="AN206" s="8" t="s">
        <v>410</v>
      </c>
      <c r="AO206" s="1" t="s">
        <v>414</v>
      </c>
      <c r="AX206" s="9">
        <v>0</v>
      </c>
      <c r="AY206" s="9" t="s">
        <v>1126</v>
      </c>
      <c r="AZ206" s="9" t="s">
        <v>1126</v>
      </c>
      <c r="BA206" s="9" t="s">
        <v>1069</v>
      </c>
      <c r="BB206" s="9" t="s">
        <v>1072</v>
      </c>
      <c r="BC206" s="9" t="s">
        <v>1073</v>
      </c>
      <c r="BD206" s="9" t="s">
        <v>17</v>
      </c>
      <c r="BE206" s="9" t="s">
        <v>793</v>
      </c>
      <c r="BF206" s="9" t="s">
        <v>1316</v>
      </c>
      <c r="BH206" s="128" t="s">
        <v>1207</v>
      </c>
      <c r="BI206" s="128" t="s">
        <v>1207</v>
      </c>
      <c r="BJ206" s="129" t="s">
        <v>1207</v>
      </c>
    </row>
    <row r="207" spans="1:62" ht="38.25" customHeight="1" x14ac:dyDescent="0.2">
      <c r="A207" s="9" t="s">
        <v>607</v>
      </c>
      <c r="C207" s="9">
        <v>1</v>
      </c>
      <c r="D207" s="22" t="s">
        <v>36</v>
      </c>
      <c r="E207" s="4" t="s">
        <v>492</v>
      </c>
      <c r="F207" s="4" t="s">
        <v>229</v>
      </c>
      <c r="G207" s="4" t="s">
        <v>608</v>
      </c>
      <c r="H207" s="4" t="s">
        <v>608</v>
      </c>
      <c r="I207" s="4" t="s">
        <v>607</v>
      </c>
      <c r="J207" s="5">
        <v>44</v>
      </c>
      <c r="K207" s="4" t="s">
        <v>642</v>
      </c>
      <c r="L207" s="9" t="s">
        <v>1297</v>
      </c>
      <c r="N207" s="4">
        <v>0</v>
      </c>
      <c r="O207" s="4">
        <v>0</v>
      </c>
      <c r="P207" s="4">
        <v>1</v>
      </c>
      <c r="Q207" s="4">
        <v>0</v>
      </c>
      <c r="R207" s="4">
        <v>0</v>
      </c>
      <c r="S207" s="4">
        <v>0</v>
      </c>
      <c r="T207" s="4">
        <v>2</v>
      </c>
      <c r="U207" s="4">
        <v>0</v>
      </c>
      <c r="V207" s="4">
        <v>0</v>
      </c>
      <c r="W207" s="4">
        <v>0</v>
      </c>
      <c r="X207" s="4">
        <v>2</v>
      </c>
      <c r="Y207" s="4"/>
      <c r="Z207" s="4">
        <v>1</v>
      </c>
      <c r="AA207" s="4">
        <v>1</v>
      </c>
      <c r="AB207" s="4">
        <v>1</v>
      </c>
      <c r="AC207" s="4">
        <v>1</v>
      </c>
      <c r="AD207" s="4">
        <v>1</v>
      </c>
      <c r="AE207" s="4">
        <v>1</v>
      </c>
      <c r="AF207" s="4">
        <v>1</v>
      </c>
      <c r="AG207" s="4">
        <v>1</v>
      </c>
      <c r="AH207" s="12" t="s">
        <v>794</v>
      </c>
      <c r="AI207" s="7" t="s">
        <v>484</v>
      </c>
      <c r="AJ207" s="21" t="s">
        <v>491</v>
      </c>
      <c r="AK207" s="1">
        <v>27200</v>
      </c>
      <c r="AL207" s="12" t="s">
        <v>608</v>
      </c>
      <c r="AM207" s="8">
        <v>200</v>
      </c>
      <c r="AN207" s="8" t="s">
        <v>410</v>
      </c>
      <c r="AO207" s="1" t="s">
        <v>420</v>
      </c>
      <c r="AP207" s="1"/>
      <c r="AR207" s="9" t="s">
        <v>624</v>
      </c>
      <c r="AS207" s="9" t="s">
        <v>1289</v>
      </c>
      <c r="AU207" s="9" t="s">
        <v>796</v>
      </c>
      <c r="AV207" s="9" t="s">
        <v>1318</v>
      </c>
      <c r="BE207" s="9" t="s">
        <v>795</v>
      </c>
      <c r="BF207" s="9" t="s">
        <v>1316</v>
      </c>
      <c r="BH207" s="128" t="s">
        <v>1207</v>
      </c>
      <c r="BI207" s="128" t="s">
        <v>1207</v>
      </c>
      <c r="BJ207" s="129" t="s">
        <v>1207</v>
      </c>
    </row>
    <row r="208" spans="1:62" ht="38.25" customHeight="1" x14ac:dyDescent="0.2">
      <c r="A208" s="9" t="s">
        <v>607</v>
      </c>
      <c r="B208" s="9" t="s">
        <v>607</v>
      </c>
      <c r="C208" s="9">
        <v>1</v>
      </c>
      <c r="D208" s="22" t="s">
        <v>106</v>
      </c>
      <c r="E208" s="4" t="s">
        <v>511</v>
      </c>
      <c r="F208" s="4" t="s">
        <v>288</v>
      </c>
      <c r="G208" s="4" t="s">
        <v>607</v>
      </c>
      <c r="H208" s="4" t="s">
        <v>607</v>
      </c>
      <c r="I208" s="4" t="s">
        <v>608</v>
      </c>
      <c r="J208" s="5">
        <v>1335</v>
      </c>
      <c r="K208" s="4" t="s">
        <v>985</v>
      </c>
      <c r="L208" s="9" t="s">
        <v>1301</v>
      </c>
      <c r="N208" s="4">
        <v>0</v>
      </c>
      <c r="O208" s="4">
        <v>2</v>
      </c>
      <c r="P208" s="4">
        <v>2</v>
      </c>
      <c r="Q208" s="4">
        <v>2</v>
      </c>
      <c r="R208" s="4">
        <v>3</v>
      </c>
      <c r="S208" s="4">
        <v>3</v>
      </c>
      <c r="T208" s="4">
        <v>3</v>
      </c>
      <c r="U208" s="4">
        <v>2</v>
      </c>
      <c r="V208" s="4"/>
      <c r="W208" s="4">
        <v>3</v>
      </c>
      <c r="X208" s="4">
        <v>3</v>
      </c>
      <c r="Y208" s="4">
        <v>2</v>
      </c>
      <c r="Z208" s="4">
        <v>2</v>
      </c>
      <c r="AA208" s="4">
        <v>3</v>
      </c>
      <c r="AB208" s="4">
        <v>0</v>
      </c>
      <c r="AC208" s="4">
        <v>1</v>
      </c>
      <c r="AD208" s="4">
        <v>2</v>
      </c>
      <c r="AE208" s="4">
        <v>2</v>
      </c>
      <c r="AF208" s="4">
        <v>3</v>
      </c>
      <c r="AG208" s="4">
        <v>1</v>
      </c>
      <c r="AH208" s="1" t="s">
        <v>797</v>
      </c>
      <c r="AI208" s="7" t="s">
        <v>486</v>
      </c>
      <c r="AJ208" s="21" t="s">
        <v>491</v>
      </c>
      <c r="AK208" s="1">
        <v>60692</v>
      </c>
      <c r="AL208" s="12" t="s">
        <v>608</v>
      </c>
      <c r="AM208" s="8">
        <v>3617</v>
      </c>
      <c r="AN208" s="8" t="s">
        <v>411</v>
      </c>
      <c r="AO208" s="1" t="s">
        <v>452</v>
      </c>
      <c r="AR208" s="9" t="s">
        <v>624</v>
      </c>
      <c r="AS208" s="9" t="s">
        <v>1289</v>
      </c>
      <c r="AU208" s="9" t="s">
        <v>1332</v>
      </c>
      <c r="AV208" s="9" t="s">
        <v>1314</v>
      </c>
      <c r="BH208" s="128" t="s">
        <v>1207</v>
      </c>
      <c r="BI208" s="128" t="s">
        <v>1207</v>
      </c>
      <c r="BJ208" s="129" t="s">
        <v>1207</v>
      </c>
    </row>
    <row r="209" spans="1:62" ht="38.25" customHeight="1" x14ac:dyDescent="0.2">
      <c r="A209" s="9" t="s">
        <v>607</v>
      </c>
      <c r="C209" s="9">
        <v>1</v>
      </c>
      <c r="D209" s="22" t="s">
        <v>25</v>
      </c>
      <c r="E209" s="4" t="s">
        <v>8</v>
      </c>
      <c r="F209" s="4" t="s">
        <v>232</v>
      </c>
      <c r="G209" s="4" t="s">
        <v>607</v>
      </c>
      <c r="H209" s="4" t="s">
        <v>608</v>
      </c>
      <c r="I209" s="4" t="s">
        <v>766</v>
      </c>
      <c r="J209" s="5">
        <v>21</v>
      </c>
      <c r="K209" s="4" t="s">
        <v>800</v>
      </c>
      <c r="L209" s="9" t="s">
        <v>1297</v>
      </c>
      <c r="N209" s="4">
        <v>0</v>
      </c>
      <c r="O209" s="4">
        <v>0</v>
      </c>
      <c r="P209" s="4">
        <v>0</v>
      </c>
      <c r="Q209" s="4">
        <v>0</v>
      </c>
      <c r="R209" s="4">
        <v>0</v>
      </c>
      <c r="S209" s="4">
        <v>1</v>
      </c>
      <c r="T209" s="4">
        <v>0</v>
      </c>
      <c r="U209" s="4">
        <v>0</v>
      </c>
      <c r="V209" s="4">
        <v>0</v>
      </c>
      <c r="W209" s="4">
        <v>0</v>
      </c>
      <c r="X209" s="4">
        <v>0</v>
      </c>
      <c r="Y209" s="4">
        <v>1</v>
      </c>
      <c r="Z209" s="4">
        <v>0</v>
      </c>
      <c r="AA209" s="4">
        <v>1</v>
      </c>
      <c r="AB209" s="4"/>
      <c r="AC209" s="4">
        <v>0</v>
      </c>
      <c r="AD209" s="4">
        <v>0</v>
      </c>
      <c r="AE209" s="4">
        <v>0</v>
      </c>
      <c r="AF209" s="4">
        <v>2</v>
      </c>
      <c r="AG209" s="4">
        <v>2</v>
      </c>
      <c r="AH209" s="1" t="s">
        <v>799</v>
      </c>
      <c r="AI209" s="7" t="s">
        <v>484</v>
      </c>
      <c r="AJ209" s="21" t="s">
        <v>491</v>
      </c>
      <c r="AK209" s="1">
        <v>42944</v>
      </c>
      <c r="AL209" s="12" t="s">
        <v>608</v>
      </c>
      <c r="AM209" s="8">
        <v>50</v>
      </c>
      <c r="AN209" s="8" t="s">
        <v>410</v>
      </c>
      <c r="AO209" s="1" t="s">
        <v>419</v>
      </c>
      <c r="AP209" s="1"/>
      <c r="AR209" s="9" t="s">
        <v>801</v>
      </c>
      <c r="BA209" s="9" t="s">
        <v>1038</v>
      </c>
      <c r="BB209" s="9" t="s">
        <v>1089</v>
      </c>
      <c r="BC209" s="9" t="s">
        <v>1090</v>
      </c>
      <c r="BD209" s="9" t="s">
        <v>17</v>
      </c>
      <c r="BH209" s="128" t="s">
        <v>1207</v>
      </c>
      <c r="BI209" s="128" t="s">
        <v>1207</v>
      </c>
      <c r="BJ209" s="129" t="s">
        <v>1207</v>
      </c>
    </row>
    <row r="210" spans="1:62" ht="38.25" customHeight="1" x14ac:dyDescent="0.2">
      <c r="A210" s="9" t="s">
        <v>607</v>
      </c>
      <c r="B210" s="9" t="s">
        <v>607</v>
      </c>
      <c r="C210" s="9">
        <v>1</v>
      </c>
      <c r="D210" s="23" t="s">
        <v>577</v>
      </c>
      <c r="E210" s="9" t="s">
        <v>516</v>
      </c>
      <c r="G210" s="9" t="s">
        <v>607</v>
      </c>
      <c r="H210" s="9" t="s">
        <v>607</v>
      </c>
      <c r="I210" s="9" t="s">
        <v>607</v>
      </c>
      <c r="J210" s="9">
        <v>470</v>
      </c>
      <c r="K210" s="9" t="s">
        <v>803</v>
      </c>
      <c r="L210" s="9" t="s">
        <v>1301</v>
      </c>
      <c r="M210" s="9" t="s">
        <v>1383</v>
      </c>
      <c r="N210" s="9">
        <v>1</v>
      </c>
      <c r="O210" s="9">
        <v>1</v>
      </c>
      <c r="P210" s="9">
        <v>1</v>
      </c>
      <c r="Q210" s="9">
        <v>1</v>
      </c>
      <c r="R210" s="9">
        <v>1</v>
      </c>
      <c r="S210" s="9">
        <v>1</v>
      </c>
      <c r="T210" s="9">
        <v>1</v>
      </c>
      <c r="U210" s="9">
        <v>1</v>
      </c>
      <c r="V210" s="9">
        <v>1</v>
      </c>
      <c r="W210" s="9">
        <v>1</v>
      </c>
      <c r="X210" s="9">
        <v>2</v>
      </c>
      <c r="Y210" s="9">
        <v>1</v>
      </c>
      <c r="Z210" s="9">
        <v>1</v>
      </c>
      <c r="AA210" s="9">
        <v>1</v>
      </c>
      <c r="AB210" s="9">
        <v>1</v>
      </c>
      <c r="AC210" s="9">
        <v>0</v>
      </c>
      <c r="AD210" s="9">
        <v>0</v>
      </c>
      <c r="AE210" s="9">
        <v>1</v>
      </c>
      <c r="AF210" s="9">
        <v>3</v>
      </c>
      <c r="AG210" s="9">
        <v>1</v>
      </c>
      <c r="AH210" s="9" t="s">
        <v>802</v>
      </c>
      <c r="AI210" s="7" t="s">
        <v>485</v>
      </c>
      <c r="AJ210" s="21" t="s">
        <v>491</v>
      </c>
      <c r="AK210" s="9">
        <v>41140</v>
      </c>
      <c r="AL210" s="44" t="s">
        <v>608</v>
      </c>
      <c r="AM210" s="20">
        <v>324</v>
      </c>
      <c r="AR210" s="9" t="s">
        <v>646</v>
      </c>
      <c r="AS210" s="9" t="s">
        <v>1291</v>
      </c>
      <c r="AU210" s="9" t="s">
        <v>915</v>
      </c>
      <c r="AV210" s="9" t="s">
        <v>1314</v>
      </c>
      <c r="BD210" s="9" t="s">
        <v>16</v>
      </c>
      <c r="BE210" s="9" t="s">
        <v>916</v>
      </c>
      <c r="BF210" s="9" t="s">
        <v>1316</v>
      </c>
      <c r="BH210" s="128" t="s">
        <v>1207</v>
      </c>
      <c r="BI210" s="128" t="s">
        <v>1207</v>
      </c>
      <c r="BJ210" s="129" t="s">
        <v>1207</v>
      </c>
    </row>
    <row r="211" spans="1:62" ht="38.25" customHeight="1" x14ac:dyDescent="0.2">
      <c r="C211" s="9">
        <v>1</v>
      </c>
      <c r="D211" s="23" t="s">
        <v>1437</v>
      </c>
      <c r="E211" s="9" t="s">
        <v>494</v>
      </c>
      <c r="J211" s="9">
        <v>7</v>
      </c>
      <c r="AI211" s="7" t="s">
        <v>486</v>
      </c>
      <c r="AJ211" s="21" t="s">
        <v>491</v>
      </c>
      <c r="AK211" s="9">
        <v>32667</v>
      </c>
      <c r="AL211" s="44" t="s">
        <v>608</v>
      </c>
      <c r="AM211" s="20">
        <v>20</v>
      </c>
      <c r="AN211" s="20" t="s">
        <v>409</v>
      </c>
      <c r="AO211" s="9" t="s">
        <v>1436</v>
      </c>
      <c r="BH211" s="128" t="s">
        <v>1207</v>
      </c>
      <c r="BI211" s="128" t="s">
        <v>1207</v>
      </c>
      <c r="BJ211" s="129" t="s">
        <v>1207</v>
      </c>
    </row>
    <row r="212" spans="1:62" ht="38.25" customHeight="1" x14ac:dyDescent="0.2">
      <c r="C212" s="9">
        <v>1</v>
      </c>
      <c r="D212" s="22" t="s">
        <v>107</v>
      </c>
      <c r="E212" s="4" t="s">
        <v>503</v>
      </c>
      <c r="F212" s="4" t="s">
        <v>289</v>
      </c>
      <c r="G212" s="4"/>
      <c r="H212" s="4"/>
      <c r="I212" s="4"/>
      <c r="J212" s="5">
        <v>167</v>
      </c>
      <c r="K212" s="4"/>
      <c r="N212" s="4"/>
      <c r="O212" s="4"/>
      <c r="P212" s="4"/>
      <c r="Q212" s="4"/>
      <c r="R212" s="4"/>
      <c r="S212" s="4"/>
      <c r="T212" s="4"/>
      <c r="U212" s="4"/>
      <c r="V212" s="4"/>
      <c r="W212" s="4"/>
      <c r="X212" s="4"/>
      <c r="Y212" s="4"/>
      <c r="Z212" s="4"/>
      <c r="AA212" s="4"/>
      <c r="AB212" s="4"/>
      <c r="AC212" s="4"/>
      <c r="AD212" s="4"/>
      <c r="AE212" s="4"/>
      <c r="AF212" s="4"/>
      <c r="AG212" s="4"/>
      <c r="AH212" s="1"/>
      <c r="AI212" s="7" t="s">
        <v>486</v>
      </c>
      <c r="AJ212" s="21" t="s">
        <v>491</v>
      </c>
      <c r="AK212" s="1">
        <v>32667</v>
      </c>
      <c r="AL212" s="12" t="s">
        <v>608</v>
      </c>
      <c r="AM212" s="8">
        <v>270</v>
      </c>
      <c r="AN212" s="8" t="s">
        <v>412</v>
      </c>
      <c r="AO212" s="1" t="s">
        <v>453</v>
      </c>
      <c r="AX212" s="9">
        <v>0</v>
      </c>
      <c r="AY212" s="9" t="s">
        <v>1127</v>
      </c>
      <c r="AZ212" s="9" t="s">
        <v>1128</v>
      </c>
      <c r="BH212" s="128" t="s">
        <v>1207</v>
      </c>
      <c r="BI212" s="128" t="s">
        <v>1207</v>
      </c>
      <c r="BJ212" s="129" t="s">
        <v>1207</v>
      </c>
    </row>
    <row r="213" spans="1:62" ht="38.25" customHeight="1" x14ac:dyDescent="0.2">
      <c r="C213" s="9">
        <v>1</v>
      </c>
      <c r="D213" s="22" t="s">
        <v>578</v>
      </c>
      <c r="E213" s="4" t="s">
        <v>503</v>
      </c>
      <c r="F213" s="4"/>
      <c r="G213" s="4"/>
      <c r="H213" s="4"/>
      <c r="I213" s="4"/>
      <c r="J213" s="5"/>
      <c r="K213" s="4"/>
      <c r="N213" s="4"/>
      <c r="O213" s="4"/>
      <c r="P213" s="4"/>
      <c r="Q213" s="4"/>
      <c r="R213" s="4"/>
      <c r="S213" s="4"/>
      <c r="T213" s="4"/>
      <c r="U213" s="4"/>
      <c r="V213" s="4"/>
      <c r="W213" s="4"/>
      <c r="X213" s="4"/>
      <c r="Y213" s="4"/>
      <c r="Z213" s="4"/>
      <c r="AA213" s="4"/>
      <c r="AB213" s="4"/>
      <c r="AC213" s="4"/>
      <c r="AD213" s="4"/>
      <c r="AE213" s="4"/>
      <c r="AF213" s="4"/>
      <c r="AG213" s="4"/>
      <c r="AH213" s="1"/>
      <c r="AI213" s="4" t="s">
        <v>22</v>
      </c>
      <c r="AJ213" s="21" t="s">
        <v>491</v>
      </c>
      <c r="AK213" s="1">
        <v>42958</v>
      </c>
      <c r="AL213" s="12" t="s">
        <v>608</v>
      </c>
      <c r="AM213" s="8"/>
      <c r="AN213" s="8"/>
      <c r="AO213" s="1"/>
      <c r="BH213" s="128" t="s">
        <v>1207</v>
      </c>
      <c r="BI213" s="128" t="s">
        <v>1207</v>
      </c>
      <c r="BJ213" s="129" t="s">
        <v>1207</v>
      </c>
    </row>
    <row r="214" spans="1:62" ht="38.25" customHeight="1" x14ac:dyDescent="0.2">
      <c r="C214" s="9">
        <v>1</v>
      </c>
      <c r="D214" s="22" t="s">
        <v>175</v>
      </c>
      <c r="E214" s="4" t="s">
        <v>494</v>
      </c>
      <c r="F214" s="4" t="s">
        <v>350</v>
      </c>
      <c r="G214" s="4"/>
      <c r="H214" s="4"/>
      <c r="I214" s="4"/>
      <c r="J214" s="5">
        <v>230</v>
      </c>
      <c r="K214" s="4"/>
      <c r="N214" s="4"/>
      <c r="O214" s="4"/>
      <c r="P214" s="4"/>
      <c r="Q214" s="4"/>
      <c r="R214" s="4"/>
      <c r="S214" s="4"/>
      <c r="T214" s="4"/>
      <c r="U214" s="4"/>
      <c r="V214" s="4"/>
      <c r="W214" s="4"/>
      <c r="X214" s="4"/>
      <c r="Y214" s="4"/>
      <c r="Z214" s="4"/>
      <c r="AA214" s="4"/>
      <c r="AB214" s="4"/>
      <c r="AC214" s="4"/>
      <c r="AD214" s="4"/>
      <c r="AE214" s="4"/>
      <c r="AF214" s="4"/>
      <c r="AG214" s="4"/>
      <c r="AH214" s="1"/>
      <c r="AI214" s="4" t="s">
        <v>22</v>
      </c>
      <c r="AJ214" s="21" t="s">
        <v>491</v>
      </c>
      <c r="AK214" s="1">
        <v>44390</v>
      </c>
      <c r="AL214" s="12" t="s">
        <v>608</v>
      </c>
      <c r="AM214" s="8">
        <v>460</v>
      </c>
      <c r="AN214" s="8" t="s">
        <v>410</v>
      </c>
      <c r="AO214" s="1" t="s">
        <v>416</v>
      </c>
      <c r="BH214" s="128" t="s">
        <v>1207</v>
      </c>
      <c r="BI214" s="128" t="s">
        <v>1207</v>
      </c>
      <c r="BJ214" s="129" t="s">
        <v>1207</v>
      </c>
    </row>
    <row r="215" spans="1:62" ht="38.25" customHeight="1" x14ac:dyDescent="0.2">
      <c r="A215" s="9" t="s">
        <v>607</v>
      </c>
      <c r="B215" s="9" t="s">
        <v>607</v>
      </c>
      <c r="C215" s="9">
        <v>1</v>
      </c>
      <c r="D215" s="22" t="s">
        <v>70</v>
      </c>
      <c r="E215" s="4" t="s">
        <v>501</v>
      </c>
      <c r="F215" s="4" t="s">
        <v>260</v>
      </c>
      <c r="G215" s="4" t="s">
        <v>607</v>
      </c>
      <c r="H215" s="4" t="s">
        <v>607</v>
      </c>
      <c r="I215" s="4" t="s">
        <v>607</v>
      </c>
      <c r="J215" s="5">
        <v>1233</v>
      </c>
      <c r="K215" s="4" t="s">
        <v>678</v>
      </c>
      <c r="L215" s="9" t="s">
        <v>1295</v>
      </c>
      <c r="M215" s="9" t="s">
        <v>1383</v>
      </c>
      <c r="N215" s="4">
        <v>3</v>
      </c>
      <c r="O215" s="4">
        <v>1</v>
      </c>
      <c r="P215" s="4">
        <v>1</v>
      </c>
      <c r="Q215" s="4">
        <v>0</v>
      </c>
      <c r="R215" s="4">
        <v>0</v>
      </c>
      <c r="S215" s="4">
        <v>1</v>
      </c>
      <c r="T215" s="4">
        <v>2</v>
      </c>
      <c r="U215" s="4">
        <v>0</v>
      </c>
      <c r="V215" s="4">
        <v>1</v>
      </c>
      <c r="W215" s="4">
        <v>1</v>
      </c>
      <c r="X215" s="4">
        <v>2</v>
      </c>
      <c r="Y215" s="4">
        <v>2</v>
      </c>
      <c r="Z215" s="4">
        <v>2</v>
      </c>
      <c r="AA215" s="4">
        <v>2</v>
      </c>
      <c r="AB215" s="4">
        <v>0</v>
      </c>
      <c r="AC215" s="4">
        <v>1</v>
      </c>
      <c r="AD215" s="4">
        <v>1</v>
      </c>
      <c r="AE215" s="4">
        <v>2</v>
      </c>
      <c r="AF215" s="4">
        <v>2</v>
      </c>
      <c r="AG215" s="4"/>
      <c r="AH215" s="1" t="s">
        <v>677</v>
      </c>
      <c r="AI215" s="7" t="s">
        <v>485</v>
      </c>
      <c r="AJ215" s="21" t="s">
        <v>491</v>
      </c>
      <c r="AK215" s="1">
        <v>47639</v>
      </c>
      <c r="AL215" s="12" t="s">
        <v>608</v>
      </c>
      <c r="AM215" s="8">
        <v>3174</v>
      </c>
      <c r="AN215" s="8" t="s">
        <v>411</v>
      </c>
      <c r="AO215" s="1" t="s">
        <v>438</v>
      </c>
      <c r="AR215" s="9" t="s">
        <v>679</v>
      </c>
      <c r="AS215" s="9" t="s">
        <v>1291</v>
      </c>
      <c r="AT215" s="9" t="s">
        <v>1185</v>
      </c>
      <c r="AU215" s="9" t="s">
        <v>888</v>
      </c>
      <c r="AV215" s="9" t="s">
        <v>1312</v>
      </c>
      <c r="AY215" s="9" t="s">
        <v>1154</v>
      </c>
      <c r="AZ215" s="9" t="s">
        <v>1155</v>
      </c>
      <c r="BE215" s="9" t="s">
        <v>948</v>
      </c>
      <c r="BF215" s="9" t="s">
        <v>1318</v>
      </c>
      <c r="BG215" s="9" t="s">
        <v>949</v>
      </c>
      <c r="BH215" s="128" t="s">
        <v>1207</v>
      </c>
      <c r="BI215" s="128" t="s">
        <v>1207</v>
      </c>
      <c r="BJ215" s="129" t="s">
        <v>1207</v>
      </c>
    </row>
    <row r="216" spans="1:62" ht="38.25" customHeight="1" x14ac:dyDescent="0.2">
      <c r="A216" s="9" t="s">
        <v>607</v>
      </c>
      <c r="C216" s="9">
        <v>1</v>
      </c>
      <c r="D216" s="22" t="s">
        <v>804</v>
      </c>
      <c r="E216" s="4" t="s">
        <v>503</v>
      </c>
      <c r="F216" s="4" t="s">
        <v>278</v>
      </c>
      <c r="G216" s="4" t="s">
        <v>608</v>
      </c>
      <c r="H216" s="4" t="s">
        <v>607</v>
      </c>
      <c r="I216" s="4" t="s">
        <v>607</v>
      </c>
      <c r="J216" s="5">
        <v>82</v>
      </c>
      <c r="K216" s="4" t="s">
        <v>642</v>
      </c>
      <c r="L216" s="9" t="s">
        <v>1302</v>
      </c>
      <c r="N216" s="4">
        <v>0</v>
      </c>
      <c r="O216" s="4">
        <v>0</v>
      </c>
      <c r="P216" s="4">
        <v>0</v>
      </c>
      <c r="Q216" s="4">
        <v>0</v>
      </c>
      <c r="R216" s="4">
        <v>0</v>
      </c>
      <c r="S216" s="4">
        <v>0</v>
      </c>
      <c r="T216" s="4">
        <v>0</v>
      </c>
      <c r="U216" s="4">
        <v>0</v>
      </c>
      <c r="V216" s="4">
        <v>0</v>
      </c>
      <c r="W216" s="4">
        <v>0</v>
      </c>
      <c r="X216" s="4">
        <v>0</v>
      </c>
      <c r="Y216" s="4">
        <v>0</v>
      </c>
      <c r="Z216" s="4"/>
      <c r="AA216" s="4"/>
      <c r="AB216" s="4"/>
      <c r="AC216" s="4"/>
      <c r="AD216" s="4"/>
      <c r="AE216" s="4"/>
      <c r="AF216" s="4"/>
      <c r="AG216" s="4"/>
      <c r="AH216" s="1" t="s">
        <v>805</v>
      </c>
      <c r="AI216" s="7" t="s">
        <v>486</v>
      </c>
      <c r="AJ216" s="21" t="s">
        <v>491</v>
      </c>
      <c r="AK216" s="1">
        <v>19356</v>
      </c>
      <c r="AL216" s="12" t="s">
        <v>608</v>
      </c>
      <c r="AM216" s="8">
        <v>250</v>
      </c>
      <c r="AN216" s="8" t="s">
        <v>410</v>
      </c>
      <c r="AO216" s="1" t="s">
        <v>417</v>
      </c>
      <c r="AR216" s="9" t="s">
        <v>1014</v>
      </c>
      <c r="AS216" s="9" t="s">
        <v>1290</v>
      </c>
      <c r="AU216" s="9" t="s">
        <v>1333</v>
      </c>
      <c r="AV216" s="9" t="s">
        <v>1316</v>
      </c>
      <c r="BH216" s="128" t="s">
        <v>1207</v>
      </c>
      <c r="BI216" s="128" t="s">
        <v>1207</v>
      </c>
      <c r="BJ216" s="129" t="s">
        <v>1207</v>
      </c>
    </row>
    <row r="217" spans="1:62" ht="38.25" customHeight="1" x14ac:dyDescent="0.2">
      <c r="C217" s="9">
        <v>1</v>
      </c>
      <c r="D217" s="22" t="s">
        <v>79</v>
      </c>
      <c r="E217" s="4" t="s">
        <v>8</v>
      </c>
      <c r="F217" s="4" t="s">
        <v>269</v>
      </c>
      <c r="G217" s="4"/>
      <c r="H217" s="4"/>
      <c r="I217" s="4"/>
      <c r="J217" s="5">
        <v>28</v>
      </c>
      <c r="K217" s="4"/>
      <c r="N217" s="4"/>
      <c r="O217" s="4"/>
      <c r="P217" s="4"/>
      <c r="Q217" s="4"/>
      <c r="R217" s="4"/>
      <c r="S217" s="4"/>
      <c r="T217" s="4"/>
      <c r="U217" s="4"/>
      <c r="V217" s="4"/>
      <c r="W217" s="4"/>
      <c r="X217" s="4"/>
      <c r="Y217" s="4"/>
      <c r="Z217" s="4"/>
      <c r="AA217" s="4"/>
      <c r="AB217" s="4"/>
      <c r="AC217" s="4"/>
      <c r="AD217" s="4"/>
      <c r="AE217" s="4"/>
      <c r="AF217" s="4"/>
      <c r="AG217" s="4"/>
      <c r="AH217" s="1"/>
      <c r="AI217" s="7" t="s">
        <v>485</v>
      </c>
      <c r="AJ217" s="21" t="s">
        <v>491</v>
      </c>
      <c r="AK217" s="1">
        <v>28277</v>
      </c>
      <c r="AL217" s="12" t="s">
        <v>608</v>
      </c>
      <c r="AM217" s="8">
        <v>60</v>
      </c>
      <c r="AN217" s="8" t="s">
        <v>410</v>
      </c>
      <c r="AO217" s="1" t="s">
        <v>414</v>
      </c>
      <c r="AX217" s="9">
        <v>0</v>
      </c>
      <c r="AY217" s="9" t="s">
        <v>1129</v>
      </c>
      <c r="AZ217" s="9" t="s">
        <v>1130</v>
      </c>
      <c r="BH217" s="128" t="s">
        <v>1207</v>
      </c>
      <c r="BI217" s="128" t="s">
        <v>1207</v>
      </c>
      <c r="BJ217" s="129" t="s">
        <v>1207</v>
      </c>
    </row>
    <row r="218" spans="1:62" ht="38.25" customHeight="1" x14ac:dyDescent="0.2">
      <c r="A218" s="9" t="s">
        <v>607</v>
      </c>
      <c r="B218" s="9" t="s">
        <v>607</v>
      </c>
      <c r="C218" s="9">
        <v>1</v>
      </c>
      <c r="D218" s="22" t="s">
        <v>71</v>
      </c>
      <c r="E218" s="4" t="s">
        <v>492</v>
      </c>
      <c r="F218" s="4" t="s">
        <v>261</v>
      </c>
      <c r="G218" s="4" t="s">
        <v>607</v>
      </c>
      <c r="H218" s="4"/>
      <c r="I218" s="4"/>
      <c r="J218" s="5">
        <v>99</v>
      </c>
      <c r="K218" s="4" t="s">
        <v>622</v>
      </c>
      <c r="N218" s="4"/>
      <c r="O218" s="4"/>
      <c r="P218" s="4"/>
      <c r="Q218" s="4"/>
      <c r="R218" s="4"/>
      <c r="S218" s="4"/>
      <c r="T218" s="4"/>
      <c r="U218" s="4"/>
      <c r="V218" s="4"/>
      <c r="W218" s="4"/>
      <c r="X218" s="4"/>
      <c r="Y218" s="4"/>
      <c r="Z218" s="4"/>
      <c r="AA218" s="4"/>
      <c r="AB218" s="4"/>
      <c r="AC218" s="4"/>
      <c r="AD218" s="4"/>
      <c r="AE218" s="4"/>
      <c r="AF218" s="4"/>
      <c r="AG218" s="4"/>
      <c r="AH218" s="1" t="s">
        <v>806</v>
      </c>
      <c r="AI218" s="7" t="s">
        <v>485</v>
      </c>
      <c r="AJ218" s="21" t="s">
        <v>491</v>
      </c>
      <c r="AK218" s="1">
        <v>52679</v>
      </c>
      <c r="AL218" s="44" t="s">
        <v>608</v>
      </c>
      <c r="AM218" s="8">
        <v>293</v>
      </c>
      <c r="AN218" s="8" t="s">
        <v>410</v>
      </c>
      <c r="AO218" s="1" t="s">
        <v>421</v>
      </c>
      <c r="AU218" s="9" t="s">
        <v>1334</v>
      </c>
      <c r="AW218" s="9" t="s">
        <v>807</v>
      </c>
      <c r="BH218" s="128" t="s">
        <v>1207</v>
      </c>
      <c r="BI218" s="128" t="s">
        <v>1207</v>
      </c>
      <c r="BJ218" s="129" t="s">
        <v>1207</v>
      </c>
    </row>
    <row r="219" spans="1:62" ht="38.25" customHeight="1" x14ac:dyDescent="0.2">
      <c r="C219" s="9">
        <v>1</v>
      </c>
      <c r="D219" s="22" t="s">
        <v>579</v>
      </c>
      <c r="E219" s="4" t="s">
        <v>1019</v>
      </c>
      <c r="F219" s="4" t="s">
        <v>1015</v>
      </c>
      <c r="G219" s="4" t="s">
        <v>607</v>
      </c>
      <c r="H219" s="4"/>
      <c r="I219" s="4"/>
      <c r="J219" s="5">
        <v>985</v>
      </c>
      <c r="K219" s="4"/>
      <c r="L219" s="9" t="s">
        <v>1302</v>
      </c>
      <c r="N219" s="4"/>
      <c r="O219" s="4"/>
      <c r="P219" s="4"/>
      <c r="Q219" s="4"/>
      <c r="R219" s="4"/>
      <c r="S219" s="4"/>
      <c r="T219" s="4"/>
      <c r="U219" s="4"/>
      <c r="V219" s="4"/>
      <c r="W219" s="4"/>
      <c r="X219" s="4"/>
      <c r="Y219" s="4"/>
      <c r="Z219" s="4"/>
      <c r="AA219" s="4"/>
      <c r="AB219" s="4"/>
      <c r="AC219" s="4"/>
      <c r="AD219" s="4"/>
      <c r="AE219" s="4"/>
      <c r="AF219" s="4"/>
      <c r="AG219" s="4"/>
      <c r="AH219" s="1" t="s">
        <v>1016</v>
      </c>
      <c r="AI219" s="7" t="s">
        <v>486</v>
      </c>
      <c r="AJ219" s="21" t="s">
        <v>491</v>
      </c>
      <c r="AK219" s="1">
        <v>73523</v>
      </c>
      <c r="AL219" s="44" t="s">
        <v>608</v>
      </c>
      <c r="AM219" s="8">
        <v>3500</v>
      </c>
      <c r="AN219" s="8"/>
      <c r="AO219" s="1"/>
      <c r="AU219" s="9" t="s">
        <v>1335</v>
      </c>
      <c r="AV219" s="9" t="s">
        <v>1312</v>
      </c>
      <c r="BH219" s="128" t="s">
        <v>1207</v>
      </c>
      <c r="BI219" s="128" t="s">
        <v>1207</v>
      </c>
      <c r="BJ219" s="129" t="s">
        <v>1207</v>
      </c>
    </row>
    <row r="220" spans="1:62" ht="38.25" customHeight="1" x14ac:dyDescent="0.2">
      <c r="C220" s="9">
        <v>1</v>
      </c>
      <c r="D220" s="22" t="s">
        <v>580</v>
      </c>
      <c r="E220" s="4" t="s">
        <v>494</v>
      </c>
      <c r="F220" s="4"/>
      <c r="G220" s="4"/>
      <c r="H220" s="4"/>
      <c r="I220" s="4"/>
      <c r="J220" s="5"/>
      <c r="K220" s="4"/>
      <c r="N220" s="4"/>
      <c r="O220" s="4"/>
      <c r="P220" s="4"/>
      <c r="Q220" s="4"/>
      <c r="R220" s="4"/>
      <c r="S220" s="4"/>
      <c r="T220" s="4"/>
      <c r="U220" s="4"/>
      <c r="V220" s="4"/>
      <c r="W220" s="4"/>
      <c r="X220" s="4"/>
      <c r="Y220" s="4"/>
      <c r="Z220" s="4"/>
      <c r="AA220" s="4"/>
      <c r="AB220" s="4"/>
      <c r="AC220" s="4"/>
      <c r="AD220" s="4"/>
      <c r="AE220" s="4"/>
      <c r="AF220" s="4"/>
      <c r="AG220" s="4"/>
      <c r="AH220" s="1"/>
      <c r="AI220" s="4" t="s">
        <v>22</v>
      </c>
      <c r="AJ220" s="21" t="s">
        <v>491</v>
      </c>
      <c r="AK220" s="1">
        <v>49726</v>
      </c>
      <c r="AL220" s="44" t="s">
        <v>608</v>
      </c>
      <c r="AM220" s="8"/>
      <c r="AN220" s="8"/>
      <c r="AO220" s="1"/>
      <c r="BH220" s="128" t="s">
        <v>1207</v>
      </c>
      <c r="BI220" s="128" t="s">
        <v>1207</v>
      </c>
      <c r="BJ220" s="129" t="s">
        <v>1207</v>
      </c>
    </row>
    <row r="221" spans="1:62" ht="38.25" customHeight="1" x14ac:dyDescent="0.2">
      <c r="C221" s="9">
        <v>1</v>
      </c>
      <c r="D221" s="22" t="s">
        <v>176</v>
      </c>
      <c r="E221" s="4" t="s">
        <v>8</v>
      </c>
      <c r="F221" s="4" t="s">
        <v>351</v>
      </c>
      <c r="G221" s="4"/>
      <c r="H221" s="4"/>
      <c r="I221" s="4"/>
      <c r="J221" s="5">
        <v>70</v>
      </c>
      <c r="K221" s="4"/>
      <c r="N221" s="4"/>
      <c r="O221" s="4"/>
      <c r="P221" s="4"/>
      <c r="Q221" s="4"/>
      <c r="R221" s="4"/>
      <c r="S221" s="4"/>
      <c r="T221" s="4"/>
      <c r="U221" s="4"/>
      <c r="V221" s="4"/>
      <c r="W221" s="4"/>
      <c r="X221" s="4"/>
      <c r="Y221" s="4"/>
      <c r="Z221" s="4"/>
      <c r="AA221" s="4"/>
      <c r="AB221" s="4"/>
      <c r="AC221" s="4"/>
      <c r="AD221" s="4"/>
      <c r="AE221" s="4"/>
      <c r="AF221" s="4"/>
      <c r="AG221" s="4"/>
      <c r="AH221" s="1"/>
      <c r="AI221" s="4" t="s">
        <v>22</v>
      </c>
      <c r="AJ221" s="21" t="s">
        <v>491</v>
      </c>
      <c r="AK221" s="1">
        <v>46037</v>
      </c>
      <c r="AL221" s="12" t="s">
        <v>608</v>
      </c>
      <c r="AM221" s="8">
        <v>130</v>
      </c>
      <c r="AN221" s="8" t="s">
        <v>410</v>
      </c>
      <c r="AO221" s="1" t="s">
        <v>416</v>
      </c>
      <c r="BH221" s="128" t="s">
        <v>1207</v>
      </c>
      <c r="BI221" s="128" t="s">
        <v>1207</v>
      </c>
      <c r="BJ221" s="129" t="s">
        <v>1207</v>
      </c>
    </row>
    <row r="222" spans="1:62" ht="38.25" customHeight="1" x14ac:dyDescent="0.2">
      <c r="A222" s="9" t="s">
        <v>607</v>
      </c>
      <c r="B222" s="9" t="s">
        <v>607</v>
      </c>
      <c r="C222" s="9">
        <v>1</v>
      </c>
      <c r="D222" s="22" t="s">
        <v>205</v>
      </c>
      <c r="E222" s="4" t="s">
        <v>503</v>
      </c>
      <c r="F222" s="4" t="s">
        <v>489</v>
      </c>
      <c r="G222" s="4" t="s">
        <v>607</v>
      </c>
      <c r="H222" s="4" t="s">
        <v>607</v>
      </c>
      <c r="I222" s="4" t="s">
        <v>607</v>
      </c>
      <c r="J222" s="5">
        <v>37</v>
      </c>
      <c r="K222" s="4" t="s">
        <v>626</v>
      </c>
      <c r="L222" s="9" t="s">
        <v>1295</v>
      </c>
      <c r="M222" s="9" t="s">
        <v>1384</v>
      </c>
      <c r="N222" s="4">
        <v>1</v>
      </c>
      <c r="O222" s="4">
        <v>1</v>
      </c>
      <c r="P222" s="4">
        <v>2</v>
      </c>
      <c r="Q222" s="4">
        <v>0</v>
      </c>
      <c r="R222" s="4">
        <v>0</v>
      </c>
      <c r="S222" s="4">
        <v>0</v>
      </c>
      <c r="T222" s="4">
        <v>0</v>
      </c>
      <c r="U222" s="4">
        <v>0</v>
      </c>
      <c r="V222" s="4">
        <v>0</v>
      </c>
      <c r="W222" s="4">
        <v>0</v>
      </c>
      <c r="X222" s="4">
        <v>0</v>
      </c>
      <c r="Y222" s="4">
        <v>0</v>
      </c>
      <c r="Z222" s="4">
        <v>0</v>
      </c>
      <c r="AA222" s="4">
        <v>0</v>
      </c>
      <c r="AB222" s="4">
        <v>1</v>
      </c>
      <c r="AC222" s="4">
        <v>0</v>
      </c>
      <c r="AD222" s="4">
        <v>0</v>
      </c>
      <c r="AE222" s="4">
        <v>0</v>
      </c>
      <c r="AF222" s="4">
        <v>2</v>
      </c>
      <c r="AG222" s="4">
        <v>0</v>
      </c>
      <c r="AH222" s="1" t="s">
        <v>808</v>
      </c>
      <c r="AI222" s="7" t="s">
        <v>23</v>
      </c>
      <c r="AJ222" s="21" t="s">
        <v>491</v>
      </c>
      <c r="AK222" s="1">
        <v>40455</v>
      </c>
      <c r="AL222" s="12" t="s">
        <v>608</v>
      </c>
      <c r="AM222" s="8">
        <v>80</v>
      </c>
      <c r="AN222" s="8" t="s">
        <v>411</v>
      </c>
      <c r="AO222" s="1" t="s">
        <v>475</v>
      </c>
      <c r="AR222" s="9" t="s">
        <v>614</v>
      </c>
      <c r="AS222" s="9" t="s">
        <v>1290</v>
      </c>
      <c r="BH222" s="128" t="s">
        <v>1207</v>
      </c>
      <c r="BI222" s="128" t="s">
        <v>1207</v>
      </c>
      <c r="BJ222" s="129" t="s">
        <v>1207</v>
      </c>
    </row>
    <row r="223" spans="1:62" ht="38.25" customHeight="1" x14ac:dyDescent="0.2">
      <c r="A223" s="9" t="s">
        <v>607</v>
      </c>
      <c r="C223" s="9">
        <v>1</v>
      </c>
      <c r="D223" s="22" t="s">
        <v>177</v>
      </c>
      <c r="E223" s="4" t="s">
        <v>514</v>
      </c>
      <c r="F223" s="4" t="s">
        <v>352</v>
      </c>
      <c r="G223" s="4" t="s">
        <v>607</v>
      </c>
      <c r="H223" s="4" t="s">
        <v>607</v>
      </c>
      <c r="I223" s="4" t="s">
        <v>607</v>
      </c>
      <c r="J223" s="5" t="s">
        <v>810</v>
      </c>
      <c r="K223" s="4" t="s">
        <v>622</v>
      </c>
      <c r="L223" s="9" t="s">
        <v>1295</v>
      </c>
      <c r="N223" s="4">
        <v>1</v>
      </c>
      <c r="O223" s="4" t="s">
        <v>801</v>
      </c>
      <c r="P223" s="4" t="s">
        <v>801</v>
      </c>
      <c r="Q223" s="4" t="s">
        <v>801</v>
      </c>
      <c r="R223" s="4">
        <v>3</v>
      </c>
      <c r="S223" s="4">
        <v>3</v>
      </c>
      <c r="T223" s="4">
        <v>0</v>
      </c>
      <c r="U223" s="4">
        <v>0</v>
      </c>
      <c r="V223" s="4">
        <v>1</v>
      </c>
      <c r="W223" s="4">
        <v>3</v>
      </c>
      <c r="X223" s="4">
        <v>1</v>
      </c>
      <c r="Y223" s="4">
        <v>2</v>
      </c>
      <c r="Z223" s="4">
        <v>0</v>
      </c>
      <c r="AA223" s="4">
        <v>0</v>
      </c>
      <c r="AB223" s="4">
        <v>0</v>
      </c>
      <c r="AC223" s="4">
        <v>0</v>
      </c>
      <c r="AD223" s="4">
        <v>0</v>
      </c>
      <c r="AE223" s="4">
        <v>0</v>
      </c>
      <c r="AF223" s="4">
        <v>0</v>
      </c>
      <c r="AG223" s="4">
        <v>3</v>
      </c>
      <c r="AH223" s="1" t="s">
        <v>809</v>
      </c>
      <c r="AI223" s="7" t="s">
        <v>22</v>
      </c>
      <c r="AJ223" s="21" t="s">
        <v>491</v>
      </c>
      <c r="AK223" s="1">
        <v>46037</v>
      </c>
      <c r="AL223" s="12" t="s">
        <v>608</v>
      </c>
      <c r="AM223" s="8"/>
      <c r="AN223" s="8"/>
      <c r="AO223" s="1"/>
      <c r="AR223" s="9" t="s">
        <v>827</v>
      </c>
      <c r="AS223" s="9" t="s">
        <v>1291</v>
      </c>
      <c r="BD223" s="9" t="s">
        <v>16</v>
      </c>
      <c r="BE223" s="9" t="s">
        <v>826</v>
      </c>
      <c r="BF223" s="9" t="s">
        <v>1318</v>
      </c>
      <c r="BH223" s="128" t="s">
        <v>1207</v>
      </c>
      <c r="BI223" s="128">
        <v>1</v>
      </c>
      <c r="BJ223" s="129" t="s">
        <v>1207</v>
      </c>
    </row>
    <row r="224" spans="1:62" ht="38.25" customHeight="1" x14ac:dyDescent="0.2">
      <c r="C224" s="9">
        <v>1</v>
      </c>
      <c r="D224" s="22" t="s">
        <v>178</v>
      </c>
      <c r="E224" s="4" t="s">
        <v>503</v>
      </c>
      <c r="F224" s="4" t="s">
        <v>353</v>
      </c>
      <c r="G224" s="4"/>
      <c r="H224" s="4"/>
      <c r="I224" s="4"/>
      <c r="J224" s="5">
        <v>30</v>
      </c>
      <c r="K224" s="4"/>
      <c r="N224" s="4"/>
      <c r="O224" s="4"/>
      <c r="P224" s="4"/>
      <c r="Q224" s="4"/>
      <c r="R224" s="4"/>
      <c r="S224" s="4"/>
      <c r="T224" s="4"/>
      <c r="U224" s="4"/>
      <c r="V224" s="4"/>
      <c r="W224" s="4"/>
      <c r="X224" s="4"/>
      <c r="Y224" s="4"/>
      <c r="Z224" s="4"/>
      <c r="AA224" s="4"/>
      <c r="AB224" s="4"/>
      <c r="AC224" s="4"/>
      <c r="AD224" s="4"/>
      <c r="AE224" s="4"/>
      <c r="AF224" s="4"/>
      <c r="AG224" s="4"/>
      <c r="AH224" s="1"/>
      <c r="AI224" s="4" t="s">
        <v>22</v>
      </c>
      <c r="AJ224" s="21" t="s">
        <v>491</v>
      </c>
      <c r="AK224" s="1">
        <v>57639</v>
      </c>
      <c r="AL224" s="12" t="s">
        <v>608</v>
      </c>
      <c r="AM224" s="8">
        <v>84</v>
      </c>
      <c r="AN224" s="8" t="s">
        <v>410</v>
      </c>
      <c r="AO224" s="1" t="s">
        <v>414</v>
      </c>
      <c r="BH224" s="128" t="s">
        <v>1207</v>
      </c>
      <c r="BI224" s="128" t="s">
        <v>1207</v>
      </c>
      <c r="BJ224" s="129" t="s">
        <v>1207</v>
      </c>
    </row>
    <row r="225" spans="1:62" ht="38.25" customHeight="1" x14ac:dyDescent="0.2">
      <c r="B225" s="9" t="s">
        <v>607</v>
      </c>
      <c r="C225" s="9">
        <v>1</v>
      </c>
      <c r="D225" s="22" t="s">
        <v>581</v>
      </c>
      <c r="E225" s="4" t="s">
        <v>492</v>
      </c>
      <c r="F225" s="4"/>
      <c r="G225" s="4" t="s">
        <v>607</v>
      </c>
      <c r="H225" s="4" t="s">
        <v>607</v>
      </c>
      <c r="I225" s="4"/>
      <c r="J225" s="5" t="s">
        <v>1210</v>
      </c>
      <c r="K225" s="4"/>
      <c r="L225" s="9" t="s">
        <v>1297</v>
      </c>
      <c r="N225" s="4"/>
      <c r="O225" s="4"/>
      <c r="P225" s="4"/>
      <c r="Q225" s="4"/>
      <c r="R225" s="4"/>
      <c r="S225" s="4"/>
      <c r="T225" s="4"/>
      <c r="U225" s="4"/>
      <c r="V225" s="4"/>
      <c r="W225" s="4"/>
      <c r="X225" s="4"/>
      <c r="Y225" s="4"/>
      <c r="Z225" s="4"/>
      <c r="AA225" s="4"/>
      <c r="AB225" s="4">
        <v>1</v>
      </c>
      <c r="AC225" s="4"/>
      <c r="AD225" s="4"/>
      <c r="AE225" s="4"/>
      <c r="AF225" s="4">
        <v>1</v>
      </c>
      <c r="AG225" s="4"/>
      <c r="AH225" s="1" t="s">
        <v>1251</v>
      </c>
      <c r="AI225" s="7" t="s">
        <v>485</v>
      </c>
      <c r="AJ225" s="21" t="s">
        <v>491</v>
      </c>
      <c r="AK225" s="1">
        <v>25395</v>
      </c>
      <c r="AL225" s="12" t="s">
        <v>608</v>
      </c>
      <c r="AM225" s="8"/>
      <c r="AN225" s="8"/>
      <c r="AO225" s="1"/>
      <c r="BH225" s="128" t="s">
        <v>1207</v>
      </c>
      <c r="BI225" s="128" t="s">
        <v>1207</v>
      </c>
      <c r="BJ225" s="129" t="s">
        <v>1207</v>
      </c>
    </row>
    <row r="226" spans="1:62" ht="38.25" customHeight="1" x14ac:dyDescent="0.2">
      <c r="B226" s="9" t="s">
        <v>607</v>
      </c>
      <c r="C226" s="9">
        <v>1</v>
      </c>
      <c r="D226" s="22" t="s">
        <v>206</v>
      </c>
      <c r="E226" s="4" t="s">
        <v>515</v>
      </c>
      <c r="F226" s="4" t="s">
        <v>374</v>
      </c>
      <c r="G226" s="4" t="s">
        <v>608</v>
      </c>
      <c r="H226" s="4" t="s">
        <v>608</v>
      </c>
      <c r="I226" s="4"/>
      <c r="J226" s="5">
        <v>42</v>
      </c>
      <c r="K226" s="4" t="s">
        <v>1253</v>
      </c>
      <c r="L226" s="9" t="s">
        <v>1299</v>
      </c>
      <c r="N226" s="4"/>
      <c r="O226" s="4"/>
      <c r="P226" s="4"/>
      <c r="Q226" s="4"/>
      <c r="R226" s="4"/>
      <c r="S226" s="4"/>
      <c r="T226" s="4"/>
      <c r="U226" s="4"/>
      <c r="V226" s="4"/>
      <c r="W226" s="4"/>
      <c r="X226" s="4"/>
      <c r="Y226" s="4"/>
      <c r="Z226" s="4"/>
      <c r="AA226" s="4"/>
      <c r="AB226" s="4"/>
      <c r="AC226" s="4"/>
      <c r="AD226" s="4"/>
      <c r="AE226" s="4"/>
      <c r="AF226" s="4"/>
      <c r="AG226" s="4">
        <v>1</v>
      </c>
      <c r="AH226" s="1" t="s">
        <v>1252</v>
      </c>
      <c r="AI226" s="7" t="s">
        <v>23</v>
      </c>
      <c r="AJ226" s="21" t="s">
        <v>491</v>
      </c>
      <c r="AK226" s="1">
        <v>35104</v>
      </c>
      <c r="AL226" s="12" t="s">
        <v>608</v>
      </c>
      <c r="AM226" s="8">
        <v>82</v>
      </c>
      <c r="AN226" s="8" t="s">
        <v>411</v>
      </c>
      <c r="AO226" s="1" t="s">
        <v>476</v>
      </c>
      <c r="AR226" s="9" t="s">
        <v>1254</v>
      </c>
      <c r="AS226" s="9" t="s">
        <v>1289</v>
      </c>
      <c r="AX226" s="9" t="s">
        <v>1029</v>
      </c>
      <c r="AY226" s="9" t="s">
        <v>1028</v>
      </c>
      <c r="AZ226" s="9" t="s">
        <v>1063</v>
      </c>
      <c r="BH226" s="128" t="s">
        <v>1207</v>
      </c>
      <c r="BI226" s="128" t="s">
        <v>1207</v>
      </c>
      <c r="BJ226" s="129" t="s">
        <v>1207</v>
      </c>
    </row>
    <row r="227" spans="1:62" ht="38.25" customHeight="1" x14ac:dyDescent="0.2">
      <c r="C227" s="9">
        <v>1</v>
      </c>
      <c r="D227" s="22" t="s">
        <v>207</v>
      </c>
      <c r="E227" s="4" t="s">
        <v>503</v>
      </c>
      <c r="F227" s="4" t="s">
        <v>375</v>
      </c>
      <c r="G227" s="4"/>
      <c r="H227" s="4"/>
      <c r="I227" s="4"/>
      <c r="J227" s="5">
        <v>64</v>
      </c>
      <c r="K227" s="4"/>
      <c r="L227" s="9" t="s">
        <v>1299</v>
      </c>
      <c r="M227" s="9" t="s">
        <v>1383</v>
      </c>
      <c r="N227" s="4"/>
      <c r="O227" s="4"/>
      <c r="P227" s="4"/>
      <c r="Q227" s="4"/>
      <c r="R227" s="4"/>
      <c r="S227" s="4"/>
      <c r="T227" s="4"/>
      <c r="U227" s="4"/>
      <c r="V227" s="4"/>
      <c r="W227" s="4"/>
      <c r="X227" s="4"/>
      <c r="Y227" s="4"/>
      <c r="Z227" s="4"/>
      <c r="AA227" s="4"/>
      <c r="AB227" s="4"/>
      <c r="AC227" s="4"/>
      <c r="AD227" s="4"/>
      <c r="AE227" s="4"/>
      <c r="AF227" s="4"/>
      <c r="AG227" s="4"/>
      <c r="AH227" s="1"/>
      <c r="AI227" s="7" t="s">
        <v>23</v>
      </c>
      <c r="AJ227" s="21" t="s">
        <v>491</v>
      </c>
      <c r="AK227" s="1">
        <v>35104</v>
      </c>
      <c r="AL227" s="12" t="s">
        <v>608</v>
      </c>
      <c r="AM227" s="8">
        <v>201</v>
      </c>
      <c r="AN227" s="8" t="s">
        <v>411</v>
      </c>
      <c r="AO227" s="1" t="s">
        <v>477</v>
      </c>
      <c r="BH227" s="128" t="s">
        <v>1207</v>
      </c>
      <c r="BI227" s="128" t="s">
        <v>1207</v>
      </c>
      <c r="BJ227" s="129" t="s">
        <v>1207</v>
      </c>
    </row>
    <row r="228" spans="1:62" ht="38.25" customHeight="1" x14ac:dyDescent="0.2">
      <c r="B228" s="9" t="s">
        <v>607</v>
      </c>
      <c r="C228" s="9">
        <v>1</v>
      </c>
      <c r="D228" s="22" t="s">
        <v>179</v>
      </c>
      <c r="E228" s="4" t="s">
        <v>8</v>
      </c>
      <c r="F228" s="16" t="s">
        <v>354</v>
      </c>
      <c r="G228" s="16" t="s">
        <v>608</v>
      </c>
      <c r="H228" s="16" t="s">
        <v>607</v>
      </c>
      <c r="I228" s="16"/>
      <c r="J228" s="5">
        <v>141</v>
      </c>
      <c r="K228" s="16"/>
      <c r="N228" s="16"/>
      <c r="O228" s="16"/>
      <c r="P228" s="16"/>
      <c r="Q228" s="16"/>
      <c r="R228" s="16"/>
      <c r="S228" s="16"/>
      <c r="T228" s="16"/>
      <c r="U228" s="16"/>
      <c r="V228" s="16"/>
      <c r="W228" s="16"/>
      <c r="X228" s="16"/>
      <c r="Y228" s="16"/>
      <c r="Z228" s="16"/>
      <c r="AA228" s="16"/>
      <c r="AB228" s="16"/>
      <c r="AC228" s="16"/>
      <c r="AD228" s="16"/>
      <c r="AE228" s="16"/>
      <c r="AF228" s="16"/>
      <c r="AG228" s="16"/>
      <c r="AH228" s="1" t="s">
        <v>1255</v>
      </c>
      <c r="AI228" s="4" t="s">
        <v>22</v>
      </c>
      <c r="AJ228" s="21" t="s">
        <v>491</v>
      </c>
      <c r="AK228" s="1">
        <v>49306</v>
      </c>
      <c r="AL228" s="12" t="s">
        <v>608</v>
      </c>
      <c r="AM228" s="8">
        <v>420</v>
      </c>
      <c r="AN228" s="8" t="s">
        <v>410</v>
      </c>
      <c r="AO228" s="1" t="s">
        <v>417</v>
      </c>
      <c r="BH228" s="128" t="s">
        <v>1207</v>
      </c>
      <c r="BI228" s="128" t="s">
        <v>1207</v>
      </c>
      <c r="BJ228" s="129" t="s">
        <v>1207</v>
      </c>
    </row>
    <row r="229" spans="1:62" ht="38.25" customHeight="1" x14ac:dyDescent="0.2">
      <c r="A229" s="9" t="s">
        <v>607</v>
      </c>
      <c r="C229" s="9">
        <v>1</v>
      </c>
      <c r="D229" s="22" t="s">
        <v>582</v>
      </c>
      <c r="E229" s="4" t="s">
        <v>511</v>
      </c>
      <c r="F229" s="16"/>
      <c r="G229" s="16" t="s">
        <v>608</v>
      </c>
      <c r="H229" s="16" t="s">
        <v>607</v>
      </c>
      <c r="I229" s="16" t="s">
        <v>608</v>
      </c>
      <c r="J229" s="5">
        <v>30</v>
      </c>
      <c r="K229" s="16" t="s">
        <v>622</v>
      </c>
      <c r="L229" s="9" t="s">
        <v>1301</v>
      </c>
      <c r="N229" s="16">
        <v>1</v>
      </c>
      <c r="O229" s="16">
        <v>3</v>
      </c>
      <c r="P229" s="16">
        <v>3</v>
      </c>
      <c r="Q229" s="16" t="s">
        <v>811</v>
      </c>
      <c r="R229" s="16">
        <v>3</v>
      </c>
      <c r="S229" s="16" t="s">
        <v>801</v>
      </c>
      <c r="T229" s="16">
        <v>3</v>
      </c>
      <c r="U229" s="16">
        <v>0</v>
      </c>
      <c r="V229" s="16">
        <v>0</v>
      </c>
      <c r="W229" s="16">
        <v>1</v>
      </c>
      <c r="X229" s="16">
        <v>1</v>
      </c>
      <c r="Y229" s="16">
        <v>1</v>
      </c>
      <c r="Z229" s="16">
        <v>1</v>
      </c>
      <c r="AA229" s="16">
        <v>3</v>
      </c>
      <c r="AB229" s="16">
        <v>0</v>
      </c>
      <c r="AC229" s="16">
        <v>0</v>
      </c>
      <c r="AD229" s="16">
        <v>0</v>
      </c>
      <c r="AE229" s="16">
        <v>0</v>
      </c>
      <c r="AF229" s="16">
        <v>3</v>
      </c>
      <c r="AG229" s="16">
        <v>0</v>
      </c>
      <c r="AH229" s="1" t="s">
        <v>812</v>
      </c>
      <c r="AI229" s="7" t="s">
        <v>488</v>
      </c>
      <c r="AJ229" s="21" t="s">
        <v>491</v>
      </c>
      <c r="AK229" s="1">
        <v>32500</v>
      </c>
      <c r="AL229" s="12" t="s">
        <v>608</v>
      </c>
      <c r="AM229" s="8">
        <v>50</v>
      </c>
      <c r="AN229" s="8"/>
      <c r="AO229" s="1"/>
      <c r="AR229" s="9" t="s">
        <v>813</v>
      </c>
      <c r="AS229" s="9" t="s">
        <v>1292</v>
      </c>
      <c r="BH229" s="128">
        <v>1</v>
      </c>
      <c r="BI229" s="128" t="s">
        <v>1207</v>
      </c>
      <c r="BJ229" s="129" t="s">
        <v>1207</v>
      </c>
    </row>
    <row r="230" spans="1:62" ht="38.25" customHeight="1" x14ac:dyDescent="0.2">
      <c r="C230" s="9">
        <v>1</v>
      </c>
      <c r="D230" s="22" t="s">
        <v>80</v>
      </c>
      <c r="E230" s="4" t="s">
        <v>492</v>
      </c>
      <c r="F230" s="4" t="s">
        <v>270</v>
      </c>
      <c r="G230" s="4"/>
      <c r="H230" s="4"/>
      <c r="I230" s="4"/>
      <c r="J230" s="5">
        <v>308</v>
      </c>
      <c r="K230" s="4"/>
      <c r="L230" s="9" t="s">
        <v>1299</v>
      </c>
      <c r="M230" s="9" t="s">
        <v>1384</v>
      </c>
      <c r="N230" s="4"/>
      <c r="O230" s="4"/>
      <c r="P230" s="4"/>
      <c r="Q230" s="4"/>
      <c r="R230" s="4"/>
      <c r="S230" s="4"/>
      <c r="T230" s="4"/>
      <c r="U230" s="4"/>
      <c r="V230" s="4"/>
      <c r="W230" s="4"/>
      <c r="X230" s="4"/>
      <c r="Y230" s="4"/>
      <c r="Z230" s="4"/>
      <c r="AA230" s="4"/>
      <c r="AB230" s="4"/>
      <c r="AC230" s="4"/>
      <c r="AD230" s="4"/>
      <c r="AE230" s="4"/>
      <c r="AF230" s="4"/>
      <c r="AG230" s="4"/>
      <c r="AH230" s="1"/>
      <c r="AI230" s="7" t="s">
        <v>485</v>
      </c>
      <c r="AJ230" s="21" t="s">
        <v>491</v>
      </c>
      <c r="AK230" s="1">
        <v>48542</v>
      </c>
      <c r="AL230" s="12" t="s">
        <v>608</v>
      </c>
      <c r="AM230" s="8">
        <v>850</v>
      </c>
      <c r="AN230" s="8" t="s">
        <v>411</v>
      </c>
      <c r="AO230" s="1" t="s">
        <v>444</v>
      </c>
      <c r="AU230" s="9" t="s">
        <v>913</v>
      </c>
      <c r="AV230" s="9" t="s">
        <v>1318</v>
      </c>
      <c r="AW230" s="9" t="s">
        <v>914</v>
      </c>
      <c r="AX230" s="9" t="s">
        <v>1029</v>
      </c>
      <c r="AY230" s="9" t="s">
        <v>1028</v>
      </c>
      <c r="AZ230" s="9" t="s">
        <v>1064</v>
      </c>
      <c r="BH230" s="128" t="s">
        <v>1207</v>
      </c>
      <c r="BI230" s="128" t="s">
        <v>1207</v>
      </c>
      <c r="BJ230" s="129" t="s">
        <v>1207</v>
      </c>
    </row>
    <row r="231" spans="1:62" ht="38.25" customHeight="1" x14ac:dyDescent="0.2">
      <c r="C231" s="9">
        <v>1</v>
      </c>
      <c r="D231" s="22" t="s">
        <v>583</v>
      </c>
      <c r="E231" s="4" t="s">
        <v>514</v>
      </c>
      <c r="F231" s="4"/>
      <c r="G231" s="4"/>
      <c r="H231" s="4"/>
      <c r="I231" s="4"/>
      <c r="J231" s="5"/>
      <c r="K231" s="4"/>
      <c r="N231" s="4"/>
      <c r="O231" s="4"/>
      <c r="P231" s="4"/>
      <c r="Q231" s="4"/>
      <c r="R231" s="4"/>
      <c r="S231" s="4"/>
      <c r="T231" s="4"/>
      <c r="U231" s="4"/>
      <c r="V231" s="4"/>
      <c r="W231" s="4"/>
      <c r="X231" s="4"/>
      <c r="Y231" s="4"/>
      <c r="Z231" s="4"/>
      <c r="AA231" s="4"/>
      <c r="AB231" s="4"/>
      <c r="AC231" s="4"/>
      <c r="AD231" s="4"/>
      <c r="AE231" s="4"/>
      <c r="AF231" s="4"/>
      <c r="AG231" s="4"/>
      <c r="AH231" s="1"/>
      <c r="AI231" s="7" t="s">
        <v>486</v>
      </c>
      <c r="AJ231" s="21" t="s">
        <v>491</v>
      </c>
      <c r="AK231" s="1">
        <v>62750</v>
      </c>
      <c r="AL231" s="12" t="s">
        <v>608</v>
      </c>
      <c r="AM231" s="8"/>
      <c r="AN231" s="8"/>
      <c r="AO231" s="1"/>
      <c r="BH231" s="128" t="s">
        <v>1207</v>
      </c>
      <c r="BI231" s="128" t="s">
        <v>1207</v>
      </c>
      <c r="BJ231" s="129" t="s">
        <v>1207</v>
      </c>
    </row>
    <row r="232" spans="1:62" ht="38.25" customHeight="1" x14ac:dyDescent="0.2">
      <c r="C232" s="9">
        <v>1</v>
      </c>
      <c r="D232" s="22" t="s">
        <v>584</v>
      </c>
      <c r="E232" s="4" t="s">
        <v>515</v>
      </c>
      <c r="F232" s="4"/>
      <c r="G232" s="4"/>
      <c r="H232" s="4"/>
      <c r="I232" s="4"/>
      <c r="J232" s="5"/>
      <c r="K232" s="4"/>
      <c r="N232" s="4"/>
      <c r="O232" s="4"/>
      <c r="P232" s="4"/>
      <c r="Q232" s="4"/>
      <c r="R232" s="4"/>
      <c r="S232" s="4"/>
      <c r="T232" s="4"/>
      <c r="U232" s="4"/>
      <c r="V232" s="4"/>
      <c r="W232" s="4"/>
      <c r="X232" s="4"/>
      <c r="Y232" s="4"/>
      <c r="Z232" s="4"/>
      <c r="AA232" s="4"/>
      <c r="AB232" s="4"/>
      <c r="AC232" s="4"/>
      <c r="AD232" s="4"/>
      <c r="AE232" s="4"/>
      <c r="AF232" s="4"/>
      <c r="AG232" s="4"/>
      <c r="AH232" s="1"/>
      <c r="AI232" s="7" t="s">
        <v>486</v>
      </c>
      <c r="AJ232" s="21" t="s">
        <v>491</v>
      </c>
      <c r="AK232" s="1">
        <v>62750</v>
      </c>
      <c r="AL232" s="12" t="s">
        <v>608</v>
      </c>
      <c r="AM232" s="8"/>
      <c r="AN232" s="8"/>
      <c r="AO232" s="1"/>
      <c r="BH232" s="128" t="s">
        <v>1207</v>
      </c>
      <c r="BI232" s="128" t="s">
        <v>1207</v>
      </c>
      <c r="BJ232" s="129" t="s">
        <v>1207</v>
      </c>
    </row>
    <row r="233" spans="1:62" ht="38.25" customHeight="1" x14ac:dyDescent="0.2">
      <c r="A233" s="9" t="s">
        <v>607</v>
      </c>
      <c r="C233" s="9">
        <v>1</v>
      </c>
      <c r="D233" s="22" t="s">
        <v>108</v>
      </c>
      <c r="E233" s="4" t="s">
        <v>8</v>
      </c>
      <c r="F233" s="4" t="s">
        <v>290</v>
      </c>
      <c r="G233" s="4" t="s">
        <v>608</v>
      </c>
      <c r="H233" s="4" t="s">
        <v>608</v>
      </c>
      <c r="I233" s="4" t="s">
        <v>607</v>
      </c>
      <c r="J233" s="5">
        <v>31</v>
      </c>
      <c r="K233" s="4" t="s">
        <v>815</v>
      </c>
      <c r="L233" s="9" t="s">
        <v>1301</v>
      </c>
      <c r="N233" s="4">
        <v>1</v>
      </c>
      <c r="O233" s="4">
        <v>1</v>
      </c>
      <c r="P233" s="4">
        <v>1</v>
      </c>
      <c r="Q233" s="4">
        <v>1</v>
      </c>
      <c r="R233" s="4">
        <v>0</v>
      </c>
      <c r="S233" s="4">
        <v>1</v>
      </c>
      <c r="T233" s="4">
        <v>0</v>
      </c>
      <c r="U233" s="4">
        <v>0</v>
      </c>
      <c r="V233" s="4">
        <v>0</v>
      </c>
      <c r="W233" s="4">
        <v>0</v>
      </c>
      <c r="X233" s="4">
        <v>0</v>
      </c>
      <c r="Y233" s="4">
        <v>1</v>
      </c>
      <c r="Z233" s="4">
        <v>1</v>
      </c>
      <c r="AA233" s="4">
        <v>1</v>
      </c>
      <c r="AB233" s="4">
        <v>1</v>
      </c>
      <c r="AC233" s="4">
        <v>0</v>
      </c>
      <c r="AD233" s="4">
        <v>1</v>
      </c>
      <c r="AE233" s="4">
        <v>1</v>
      </c>
      <c r="AF233" s="4">
        <v>1</v>
      </c>
      <c r="AG233" s="4">
        <v>1</v>
      </c>
      <c r="AH233" s="1" t="s">
        <v>814</v>
      </c>
      <c r="AI233" s="7" t="s">
        <v>486</v>
      </c>
      <c r="AJ233" s="21" t="s">
        <v>491</v>
      </c>
      <c r="AK233" s="1">
        <v>51277</v>
      </c>
      <c r="AL233" s="12" t="s">
        <v>608</v>
      </c>
      <c r="AM233" s="8">
        <v>50</v>
      </c>
      <c r="AN233" s="8" t="s">
        <v>410</v>
      </c>
      <c r="AO233" s="1" t="s">
        <v>454</v>
      </c>
      <c r="AR233" s="9" t="s">
        <v>646</v>
      </c>
      <c r="AS233" s="9" t="s">
        <v>1291</v>
      </c>
      <c r="AT233" s="9" t="s">
        <v>1173</v>
      </c>
      <c r="AU233" s="9" t="s">
        <v>1336</v>
      </c>
      <c r="AV233" s="9" t="s">
        <v>1316</v>
      </c>
      <c r="AW233" s="9" t="s">
        <v>816</v>
      </c>
      <c r="BH233" s="128">
        <v>1</v>
      </c>
      <c r="BI233" s="128" t="s">
        <v>1207</v>
      </c>
      <c r="BJ233" s="129" t="s">
        <v>1207</v>
      </c>
    </row>
    <row r="234" spans="1:62" ht="38.25" customHeight="1" x14ac:dyDescent="0.2">
      <c r="B234" s="9" t="s">
        <v>607</v>
      </c>
      <c r="C234" s="9">
        <v>1</v>
      </c>
      <c r="D234" s="22" t="s">
        <v>72</v>
      </c>
      <c r="E234" s="4" t="s">
        <v>503</v>
      </c>
      <c r="F234" s="4" t="s">
        <v>262</v>
      </c>
      <c r="G234" s="4" t="s">
        <v>608</v>
      </c>
      <c r="H234" s="4" t="s">
        <v>607</v>
      </c>
      <c r="I234" s="4"/>
      <c r="J234" s="5">
        <v>23</v>
      </c>
      <c r="K234" s="4" t="s">
        <v>1220</v>
      </c>
      <c r="L234" s="9" t="s">
        <v>1296</v>
      </c>
      <c r="N234" s="4"/>
      <c r="O234" s="4"/>
      <c r="P234" s="4"/>
      <c r="Q234" s="4"/>
      <c r="R234" s="4"/>
      <c r="S234" s="4"/>
      <c r="T234" s="4"/>
      <c r="U234" s="4"/>
      <c r="V234" s="4"/>
      <c r="W234" s="4"/>
      <c r="X234" s="4"/>
      <c r="Y234" s="4"/>
      <c r="Z234" s="4"/>
      <c r="AA234" s="4"/>
      <c r="AB234" s="4"/>
      <c r="AC234" s="4"/>
      <c r="AD234" s="4">
        <v>1</v>
      </c>
      <c r="AE234" s="4">
        <v>1</v>
      </c>
      <c r="AF234" s="4">
        <v>1</v>
      </c>
      <c r="AG234" s="4"/>
      <c r="AH234" s="1"/>
      <c r="AI234" s="7" t="s">
        <v>485</v>
      </c>
      <c r="AJ234" s="21" t="s">
        <v>491</v>
      </c>
      <c r="AK234" s="1">
        <v>50417</v>
      </c>
      <c r="AL234" s="12" t="s">
        <v>608</v>
      </c>
      <c r="AM234" s="8">
        <v>60</v>
      </c>
      <c r="AN234" s="8" t="s">
        <v>411</v>
      </c>
      <c r="AO234" s="1" t="s">
        <v>439</v>
      </c>
      <c r="AR234" s="9" t="s">
        <v>1256</v>
      </c>
      <c r="AS234" s="9" t="s">
        <v>1290</v>
      </c>
      <c r="AX234" s="9" t="s">
        <v>1029</v>
      </c>
      <c r="AY234" s="9" t="s">
        <v>1028</v>
      </c>
      <c r="AZ234" s="9" t="s">
        <v>1030</v>
      </c>
      <c r="BH234" s="128" t="s">
        <v>1207</v>
      </c>
      <c r="BI234" s="128" t="s">
        <v>1207</v>
      </c>
      <c r="BJ234" s="129" t="s">
        <v>1207</v>
      </c>
    </row>
    <row r="235" spans="1:62" ht="38.25" customHeight="1" x14ac:dyDescent="0.2">
      <c r="A235" s="9" t="s">
        <v>607</v>
      </c>
      <c r="B235" s="9" t="s">
        <v>607</v>
      </c>
      <c r="C235" s="9">
        <v>1</v>
      </c>
      <c r="D235" s="22" t="s">
        <v>180</v>
      </c>
      <c r="E235" s="4" t="s">
        <v>501</v>
      </c>
      <c r="F235" s="4" t="s">
        <v>355</v>
      </c>
      <c r="G235" s="4" t="s">
        <v>607</v>
      </c>
      <c r="H235" s="4" t="s">
        <v>607</v>
      </c>
      <c r="I235" s="4" t="s">
        <v>607</v>
      </c>
      <c r="J235" s="5">
        <v>2900</v>
      </c>
      <c r="K235" s="4" t="s">
        <v>626</v>
      </c>
      <c r="L235" s="9" t="s">
        <v>1299</v>
      </c>
      <c r="M235" s="9" t="s">
        <v>1384</v>
      </c>
      <c r="N235" s="4">
        <v>3</v>
      </c>
      <c r="O235" s="4">
        <v>1</v>
      </c>
      <c r="P235" s="4">
        <v>0</v>
      </c>
      <c r="Q235" s="4">
        <v>0</v>
      </c>
      <c r="R235" s="4">
        <v>0</v>
      </c>
      <c r="S235" s="4">
        <v>0</v>
      </c>
      <c r="T235" s="4">
        <v>3</v>
      </c>
      <c r="U235" s="4">
        <v>0</v>
      </c>
      <c r="V235" s="4">
        <v>0</v>
      </c>
      <c r="W235" s="4">
        <v>1</v>
      </c>
      <c r="X235" s="4">
        <v>3</v>
      </c>
      <c r="Y235" s="4">
        <v>1</v>
      </c>
      <c r="Z235" s="4">
        <v>2</v>
      </c>
      <c r="AA235" s="4">
        <v>1</v>
      </c>
      <c r="AB235" s="4">
        <v>0</v>
      </c>
      <c r="AC235" s="4">
        <v>0</v>
      </c>
      <c r="AD235" s="4">
        <v>1</v>
      </c>
      <c r="AE235" s="4">
        <v>3</v>
      </c>
      <c r="AF235" s="4">
        <v>2</v>
      </c>
      <c r="AG235" s="4"/>
      <c r="AH235" s="1" t="s">
        <v>686</v>
      </c>
      <c r="AI235" s="4" t="s">
        <v>22</v>
      </c>
      <c r="AJ235" s="21" t="s">
        <v>491</v>
      </c>
      <c r="AK235" s="1">
        <v>99141</v>
      </c>
      <c r="AL235" s="12" t="s">
        <v>608</v>
      </c>
      <c r="AM235" s="8">
        <v>7527</v>
      </c>
      <c r="AN235" s="8" t="s">
        <v>410</v>
      </c>
      <c r="AO235" s="1" t="s">
        <v>421</v>
      </c>
      <c r="AR235" s="9" t="s">
        <v>646</v>
      </c>
      <c r="AS235" s="9" t="s">
        <v>1291</v>
      </c>
      <c r="AT235" s="9" t="s">
        <v>687</v>
      </c>
      <c r="AW235" s="9" t="s">
        <v>688</v>
      </c>
      <c r="BD235" s="9" t="s">
        <v>16</v>
      </c>
      <c r="BH235" s="128" t="s">
        <v>1207</v>
      </c>
      <c r="BI235" s="128" t="s">
        <v>1207</v>
      </c>
      <c r="BJ235" s="129" t="s">
        <v>1207</v>
      </c>
    </row>
    <row r="236" spans="1:62" ht="38.25" customHeight="1" x14ac:dyDescent="0.2">
      <c r="C236" s="9">
        <v>1</v>
      </c>
      <c r="D236" s="22" t="s">
        <v>585</v>
      </c>
      <c r="E236" s="4" t="s">
        <v>8</v>
      </c>
      <c r="F236" s="4"/>
      <c r="G236" s="4"/>
      <c r="H236" s="4"/>
      <c r="I236" s="4"/>
      <c r="J236" s="5">
        <v>4</v>
      </c>
      <c r="K236" s="4"/>
      <c r="N236" s="4"/>
      <c r="O236" s="4"/>
      <c r="P236" s="4"/>
      <c r="Q236" s="4"/>
      <c r="R236" s="4"/>
      <c r="S236" s="4"/>
      <c r="T236" s="4"/>
      <c r="U236" s="4"/>
      <c r="V236" s="4"/>
      <c r="W236" s="4"/>
      <c r="X236" s="4"/>
      <c r="Y236" s="4"/>
      <c r="Z236" s="4"/>
      <c r="AA236" s="4"/>
      <c r="AB236" s="4"/>
      <c r="AC236" s="4"/>
      <c r="AD236" s="4"/>
      <c r="AE236" s="4"/>
      <c r="AF236" s="4"/>
      <c r="AG236" s="4"/>
      <c r="AH236" s="1" t="s">
        <v>1463</v>
      </c>
      <c r="AI236" s="4" t="s">
        <v>22</v>
      </c>
      <c r="AJ236" s="21" t="s">
        <v>491</v>
      </c>
      <c r="AK236" s="1">
        <v>52396</v>
      </c>
      <c r="AL236" s="12" t="s">
        <v>608</v>
      </c>
      <c r="AM236" s="8">
        <v>100</v>
      </c>
      <c r="AN236" s="8" t="s">
        <v>410</v>
      </c>
      <c r="AO236" s="1" t="s">
        <v>633</v>
      </c>
      <c r="AQ236" s="9">
        <v>1</v>
      </c>
      <c r="BH236" s="128" t="s">
        <v>1207</v>
      </c>
      <c r="BI236" s="128" t="s">
        <v>1207</v>
      </c>
      <c r="BJ236" s="129" t="s">
        <v>1207</v>
      </c>
    </row>
    <row r="237" spans="1:62" ht="38.25" customHeight="1" x14ac:dyDescent="0.2">
      <c r="C237" s="9">
        <v>1</v>
      </c>
      <c r="D237" s="22" t="s">
        <v>575</v>
      </c>
      <c r="E237" s="4" t="s">
        <v>8</v>
      </c>
      <c r="F237" s="4"/>
      <c r="G237" s="4"/>
      <c r="H237" s="4"/>
      <c r="I237" s="4"/>
      <c r="J237" s="5"/>
      <c r="K237" s="4"/>
      <c r="N237" s="4"/>
      <c r="O237" s="4"/>
      <c r="P237" s="4"/>
      <c r="Q237" s="4"/>
      <c r="R237" s="4"/>
      <c r="S237" s="4"/>
      <c r="T237" s="4"/>
      <c r="U237" s="4"/>
      <c r="V237" s="4"/>
      <c r="W237" s="4"/>
      <c r="X237" s="4"/>
      <c r="Y237" s="4"/>
      <c r="Z237" s="4"/>
      <c r="AA237" s="4"/>
      <c r="AB237" s="4"/>
      <c r="AC237" s="4"/>
      <c r="AD237" s="4"/>
      <c r="AE237" s="4"/>
      <c r="AF237" s="4"/>
      <c r="AG237" s="4"/>
      <c r="AH237" s="1"/>
      <c r="AI237" s="4" t="s">
        <v>22</v>
      </c>
      <c r="AJ237" s="21" t="s">
        <v>491</v>
      </c>
      <c r="AK237" s="1">
        <v>49732</v>
      </c>
      <c r="AL237" s="12" t="s">
        <v>608</v>
      </c>
      <c r="AM237" s="8"/>
      <c r="AN237" s="8"/>
      <c r="AO237" s="1"/>
      <c r="BH237" s="128" t="s">
        <v>1207</v>
      </c>
      <c r="BI237" s="128" t="s">
        <v>1207</v>
      </c>
      <c r="BJ237" s="129" t="s">
        <v>1207</v>
      </c>
    </row>
    <row r="238" spans="1:62" ht="38.25" customHeight="1" x14ac:dyDescent="0.2">
      <c r="A238" s="9" t="s">
        <v>607</v>
      </c>
      <c r="B238" s="9" t="s">
        <v>607</v>
      </c>
      <c r="C238" s="9">
        <v>1</v>
      </c>
      <c r="D238" s="22" t="s">
        <v>208</v>
      </c>
      <c r="E238" s="4" t="s">
        <v>503</v>
      </c>
      <c r="F238" s="4" t="s">
        <v>376</v>
      </c>
      <c r="G238" s="4" t="s">
        <v>607</v>
      </c>
      <c r="H238" s="4" t="s">
        <v>608</v>
      </c>
      <c r="I238" s="4" t="s">
        <v>607</v>
      </c>
      <c r="J238" s="5">
        <v>28</v>
      </c>
      <c r="K238" s="4" t="s">
        <v>622</v>
      </c>
      <c r="L238" s="9" t="s">
        <v>1295</v>
      </c>
      <c r="N238" s="4">
        <v>0</v>
      </c>
      <c r="O238" s="4">
        <v>0</v>
      </c>
      <c r="P238" s="4">
        <v>0</v>
      </c>
      <c r="Q238" s="4">
        <v>0</v>
      </c>
      <c r="R238" s="4">
        <v>0</v>
      </c>
      <c r="S238" s="4">
        <v>1</v>
      </c>
      <c r="T238" s="4">
        <v>0</v>
      </c>
      <c r="U238" s="4">
        <v>0</v>
      </c>
      <c r="V238" s="4">
        <v>0</v>
      </c>
      <c r="W238" s="4">
        <v>1</v>
      </c>
      <c r="X238" s="4">
        <v>1</v>
      </c>
      <c r="Y238" s="4">
        <v>1</v>
      </c>
      <c r="Z238" s="4">
        <v>0</v>
      </c>
      <c r="AA238" s="4">
        <v>0</v>
      </c>
      <c r="AB238" s="4">
        <v>0</v>
      </c>
      <c r="AC238" s="4">
        <v>0</v>
      </c>
      <c r="AD238" s="4">
        <v>0</v>
      </c>
      <c r="AE238" s="4">
        <v>0</v>
      </c>
      <c r="AF238" s="4">
        <v>1</v>
      </c>
      <c r="AG238" s="4">
        <v>0</v>
      </c>
      <c r="AH238" s="1" t="s">
        <v>817</v>
      </c>
      <c r="AI238" s="7" t="s">
        <v>23</v>
      </c>
      <c r="AJ238" s="21" t="s">
        <v>491</v>
      </c>
      <c r="AK238" s="1">
        <v>32321</v>
      </c>
      <c r="AL238" s="12" t="s">
        <v>608</v>
      </c>
      <c r="AM238" s="8">
        <v>25</v>
      </c>
      <c r="AN238" s="8" t="s">
        <v>410</v>
      </c>
      <c r="AO238" s="1" t="s">
        <v>478</v>
      </c>
      <c r="AR238" s="9" t="s">
        <v>624</v>
      </c>
      <c r="AS238" s="9" t="s">
        <v>1289</v>
      </c>
      <c r="BH238" s="128" t="s">
        <v>1207</v>
      </c>
      <c r="BI238" s="128" t="s">
        <v>1207</v>
      </c>
      <c r="BJ238" s="129" t="s">
        <v>1207</v>
      </c>
    </row>
    <row r="239" spans="1:62" ht="38.25" customHeight="1" x14ac:dyDescent="0.2">
      <c r="C239" s="9">
        <v>1</v>
      </c>
      <c r="D239" s="22" t="s">
        <v>139</v>
      </c>
      <c r="E239" s="4" t="s">
        <v>8</v>
      </c>
      <c r="F239" s="4" t="s">
        <v>317</v>
      </c>
      <c r="G239" s="4"/>
      <c r="H239" s="4"/>
      <c r="I239" s="4"/>
      <c r="J239" s="5">
        <v>71</v>
      </c>
      <c r="K239" s="4"/>
      <c r="N239" s="4"/>
      <c r="O239" s="4"/>
      <c r="P239" s="4"/>
      <c r="Q239" s="4"/>
      <c r="R239" s="4"/>
      <c r="S239" s="4"/>
      <c r="T239" s="4"/>
      <c r="U239" s="4"/>
      <c r="V239" s="4"/>
      <c r="W239" s="4"/>
      <c r="X239" s="4"/>
      <c r="Y239" s="4"/>
      <c r="Z239" s="4"/>
      <c r="AA239" s="4"/>
      <c r="AB239" s="4"/>
      <c r="AC239" s="4"/>
      <c r="AD239" s="4"/>
      <c r="AE239" s="4"/>
      <c r="AF239" s="4"/>
      <c r="AG239" s="4"/>
      <c r="AH239" s="1"/>
      <c r="AI239" s="4" t="s">
        <v>22</v>
      </c>
      <c r="AJ239" s="21" t="s">
        <v>491</v>
      </c>
      <c r="AK239" s="1">
        <v>46037</v>
      </c>
      <c r="AL239" s="12" t="s">
        <v>608</v>
      </c>
      <c r="AM239" s="8">
        <v>100</v>
      </c>
      <c r="AN239" s="8" t="s">
        <v>410</v>
      </c>
      <c r="AO239" s="1" t="s">
        <v>417</v>
      </c>
      <c r="BH239" s="128" t="s">
        <v>1207</v>
      </c>
      <c r="BI239" s="128" t="s">
        <v>1207</v>
      </c>
      <c r="BJ239" s="129" t="s">
        <v>1207</v>
      </c>
    </row>
    <row r="240" spans="1:62" ht="38.25" customHeight="1" x14ac:dyDescent="0.2">
      <c r="C240" s="9">
        <v>1</v>
      </c>
      <c r="D240" s="22" t="s">
        <v>181</v>
      </c>
      <c r="E240" s="4" t="s">
        <v>8</v>
      </c>
      <c r="F240" s="4" t="s">
        <v>356</v>
      </c>
      <c r="G240" s="4"/>
      <c r="H240" s="4"/>
      <c r="I240" s="4"/>
      <c r="J240" s="5">
        <v>127</v>
      </c>
      <c r="K240" s="4"/>
      <c r="N240" s="4"/>
      <c r="O240" s="4"/>
      <c r="P240" s="4"/>
      <c r="Q240" s="4"/>
      <c r="R240" s="4"/>
      <c r="S240" s="4"/>
      <c r="T240" s="4"/>
      <c r="U240" s="4"/>
      <c r="V240" s="4"/>
      <c r="W240" s="4"/>
      <c r="X240" s="4"/>
      <c r="Y240" s="4"/>
      <c r="Z240" s="4"/>
      <c r="AA240" s="4"/>
      <c r="AB240" s="4"/>
      <c r="AC240" s="4"/>
      <c r="AD240" s="4"/>
      <c r="AE240" s="4"/>
      <c r="AF240" s="4"/>
      <c r="AG240" s="4"/>
      <c r="AH240" s="1"/>
      <c r="AI240" s="4" t="s">
        <v>22</v>
      </c>
      <c r="AJ240" s="21" t="s">
        <v>491</v>
      </c>
      <c r="AK240" s="1">
        <v>46037</v>
      </c>
      <c r="AL240" s="12" t="s">
        <v>608</v>
      </c>
      <c r="AM240" s="8">
        <v>188</v>
      </c>
      <c r="AN240" s="8" t="s">
        <v>410</v>
      </c>
      <c r="AO240" s="1" t="s">
        <v>415</v>
      </c>
      <c r="AX240" s="9">
        <v>0</v>
      </c>
      <c r="AY240" s="9" t="s">
        <v>1131</v>
      </c>
      <c r="AZ240" s="9" t="s">
        <v>1132</v>
      </c>
      <c r="BH240" s="128" t="s">
        <v>1207</v>
      </c>
      <c r="BI240" s="128" t="s">
        <v>1207</v>
      </c>
      <c r="BJ240" s="129" t="s">
        <v>1207</v>
      </c>
    </row>
    <row r="241" spans="1:62" ht="38.25" customHeight="1" x14ac:dyDescent="0.2">
      <c r="A241" s="9" t="s">
        <v>607</v>
      </c>
      <c r="B241" s="9" t="s">
        <v>607</v>
      </c>
      <c r="C241" s="9">
        <v>1</v>
      </c>
      <c r="D241" s="22" t="s">
        <v>140</v>
      </c>
      <c r="E241" s="4" t="s">
        <v>8</v>
      </c>
      <c r="F241" s="4" t="s">
        <v>318</v>
      </c>
      <c r="G241" s="4" t="s">
        <v>608</v>
      </c>
      <c r="H241" s="4" t="s">
        <v>607</v>
      </c>
      <c r="I241" s="4" t="s">
        <v>607</v>
      </c>
      <c r="J241" s="5">
        <v>24</v>
      </c>
      <c r="K241" s="4" t="s">
        <v>798</v>
      </c>
      <c r="L241" s="9" t="s">
        <v>1296</v>
      </c>
      <c r="N241" s="4">
        <v>0</v>
      </c>
      <c r="O241" s="4">
        <v>0</v>
      </c>
      <c r="P241" s="4">
        <v>0</v>
      </c>
      <c r="Q241" s="4">
        <v>0</v>
      </c>
      <c r="R241" s="4">
        <v>0</v>
      </c>
      <c r="S241" s="4">
        <v>3</v>
      </c>
      <c r="T241" s="4">
        <v>3</v>
      </c>
      <c r="U241" s="4">
        <v>0</v>
      </c>
      <c r="V241" s="4">
        <v>0</v>
      </c>
      <c r="W241" s="4">
        <v>0</v>
      </c>
      <c r="X241" s="4">
        <v>3</v>
      </c>
      <c r="Y241" s="4">
        <v>0</v>
      </c>
      <c r="Z241" s="4"/>
      <c r="AA241" s="4">
        <v>2</v>
      </c>
      <c r="AB241" s="4"/>
      <c r="AC241" s="4"/>
      <c r="AD241" s="4"/>
      <c r="AE241" s="4"/>
      <c r="AF241" s="4"/>
      <c r="AG241" s="4"/>
      <c r="AH241" s="1" t="s">
        <v>818</v>
      </c>
      <c r="AI241" s="7" t="s">
        <v>488</v>
      </c>
      <c r="AJ241" s="21" t="s">
        <v>491</v>
      </c>
      <c r="AK241" s="1">
        <v>25493</v>
      </c>
      <c r="AL241" s="12" t="s">
        <v>608</v>
      </c>
      <c r="AM241" s="8">
        <v>50</v>
      </c>
      <c r="AN241" s="8" t="s">
        <v>410</v>
      </c>
      <c r="AO241" s="1" t="s">
        <v>414</v>
      </c>
      <c r="AR241" s="9" t="s">
        <v>819</v>
      </c>
      <c r="AS241" s="9" t="s">
        <v>1290</v>
      </c>
      <c r="BH241" s="128">
        <v>1</v>
      </c>
      <c r="BI241" s="128" t="s">
        <v>1207</v>
      </c>
      <c r="BJ241" s="129" t="s">
        <v>1207</v>
      </c>
    </row>
    <row r="242" spans="1:62" ht="38.25" customHeight="1" x14ac:dyDescent="0.2">
      <c r="C242" s="9">
        <v>1</v>
      </c>
      <c r="D242" s="22" t="s">
        <v>586</v>
      </c>
      <c r="E242" s="4" t="s">
        <v>8</v>
      </c>
      <c r="F242" s="4"/>
      <c r="G242" s="4"/>
      <c r="H242" s="4"/>
      <c r="I242" s="4"/>
      <c r="J242" s="5"/>
      <c r="K242" s="4"/>
      <c r="N242" s="4"/>
      <c r="O242" s="4"/>
      <c r="P242" s="4"/>
      <c r="Q242" s="4"/>
      <c r="R242" s="4"/>
      <c r="S242" s="4"/>
      <c r="T242" s="4"/>
      <c r="U242" s="4"/>
      <c r="V242" s="4"/>
      <c r="W242" s="4"/>
      <c r="X242" s="4"/>
      <c r="Y242" s="4"/>
      <c r="Z242" s="4"/>
      <c r="AA242" s="4"/>
      <c r="AB242" s="4"/>
      <c r="AC242" s="4"/>
      <c r="AD242" s="4"/>
      <c r="AE242" s="4"/>
      <c r="AF242" s="4"/>
      <c r="AG242" s="4"/>
      <c r="AH242" s="1"/>
      <c r="AI242" s="7" t="s">
        <v>488</v>
      </c>
      <c r="AJ242" s="21" t="s">
        <v>491</v>
      </c>
      <c r="AK242" s="1">
        <v>18125</v>
      </c>
      <c r="AL242" s="12" t="s">
        <v>608</v>
      </c>
      <c r="AM242" s="8"/>
      <c r="AN242" s="8"/>
      <c r="AO242" s="1"/>
      <c r="BH242" s="128" t="s">
        <v>1207</v>
      </c>
      <c r="BI242" s="128" t="s">
        <v>1207</v>
      </c>
      <c r="BJ242" s="129" t="s">
        <v>1207</v>
      </c>
    </row>
    <row r="243" spans="1:62" ht="38.25" customHeight="1" x14ac:dyDescent="0.2">
      <c r="A243" s="9" t="s">
        <v>607</v>
      </c>
      <c r="C243" s="9">
        <v>1</v>
      </c>
      <c r="D243" s="22" t="s">
        <v>109</v>
      </c>
      <c r="E243" s="4" t="s">
        <v>8</v>
      </c>
      <c r="F243" s="4" t="s">
        <v>291</v>
      </c>
      <c r="G243" s="4" t="s">
        <v>607</v>
      </c>
      <c r="H243" s="4" t="s">
        <v>608</v>
      </c>
      <c r="I243" s="4" t="s">
        <v>607</v>
      </c>
      <c r="J243" s="5">
        <v>47</v>
      </c>
      <c r="K243" s="4" t="s">
        <v>821</v>
      </c>
      <c r="L243" s="9" t="s">
        <v>1296</v>
      </c>
      <c r="N243" s="4">
        <v>0</v>
      </c>
      <c r="O243" s="4">
        <v>1</v>
      </c>
      <c r="P243" s="4">
        <v>0</v>
      </c>
      <c r="Q243" s="4">
        <v>2</v>
      </c>
      <c r="R243" s="4">
        <v>0</v>
      </c>
      <c r="S243" s="4">
        <v>1</v>
      </c>
      <c r="T243" s="4">
        <v>0</v>
      </c>
      <c r="U243" s="4">
        <v>0</v>
      </c>
      <c r="V243" s="4">
        <v>0</v>
      </c>
      <c r="W243" s="4">
        <v>0</v>
      </c>
      <c r="X243" s="4">
        <v>0</v>
      </c>
      <c r="Y243" s="4">
        <v>1</v>
      </c>
      <c r="Z243" s="4">
        <v>0</v>
      </c>
      <c r="AA243" s="4">
        <v>1</v>
      </c>
      <c r="AB243" s="4">
        <v>0</v>
      </c>
      <c r="AC243" s="4">
        <v>1</v>
      </c>
      <c r="AD243" s="4">
        <v>1</v>
      </c>
      <c r="AE243" s="4">
        <v>0</v>
      </c>
      <c r="AF243" s="4">
        <v>1</v>
      </c>
      <c r="AG243" s="4">
        <v>1</v>
      </c>
      <c r="AH243" s="1" t="s">
        <v>820</v>
      </c>
      <c r="AI243" s="7" t="s">
        <v>486</v>
      </c>
      <c r="AJ243" s="21" t="s">
        <v>491</v>
      </c>
      <c r="AK243" s="1">
        <v>51277</v>
      </c>
      <c r="AL243" s="12" t="s">
        <v>608</v>
      </c>
      <c r="AM243" s="8">
        <v>85</v>
      </c>
      <c r="AN243" s="8" t="s">
        <v>410</v>
      </c>
      <c r="AO243" s="1" t="s">
        <v>424</v>
      </c>
      <c r="AR243" s="9" t="s">
        <v>614</v>
      </c>
      <c r="AS243" s="9" t="s">
        <v>1290</v>
      </c>
      <c r="BH243" s="128" t="s">
        <v>1207</v>
      </c>
      <c r="BI243" s="128" t="s">
        <v>1207</v>
      </c>
      <c r="BJ243" s="129" t="s">
        <v>1207</v>
      </c>
    </row>
    <row r="244" spans="1:62" ht="38.25" customHeight="1" x14ac:dyDescent="0.2">
      <c r="C244" s="9">
        <v>1</v>
      </c>
      <c r="D244" s="22" t="s">
        <v>141</v>
      </c>
      <c r="E244" s="4" t="s">
        <v>503</v>
      </c>
      <c r="F244" s="4" t="s">
        <v>319</v>
      </c>
      <c r="G244" s="4"/>
      <c r="H244" s="4"/>
      <c r="I244" s="4"/>
      <c r="J244" s="5">
        <v>95</v>
      </c>
      <c r="K244" s="4"/>
      <c r="N244" s="4"/>
      <c r="O244" s="4"/>
      <c r="P244" s="4"/>
      <c r="Q244" s="4"/>
      <c r="R244" s="4"/>
      <c r="S244" s="4"/>
      <c r="T244" s="4"/>
      <c r="U244" s="4"/>
      <c r="V244" s="4"/>
      <c r="W244" s="4"/>
      <c r="X244" s="4"/>
      <c r="Y244" s="4"/>
      <c r="Z244" s="4"/>
      <c r="AA244" s="4"/>
      <c r="AB244" s="4"/>
      <c r="AC244" s="4"/>
      <c r="AD244" s="4"/>
      <c r="AE244" s="4"/>
      <c r="AF244" s="4"/>
      <c r="AG244" s="4"/>
      <c r="AH244" s="1"/>
      <c r="AI244" s="7" t="s">
        <v>488</v>
      </c>
      <c r="AJ244" s="21" t="s">
        <v>491</v>
      </c>
      <c r="AK244" s="1">
        <v>25493</v>
      </c>
      <c r="AL244" s="12" t="s">
        <v>608</v>
      </c>
      <c r="AM244" s="8">
        <v>300</v>
      </c>
      <c r="AN244" s="8" t="s">
        <v>410</v>
      </c>
      <c r="AO244" s="1" t="s">
        <v>416</v>
      </c>
      <c r="AX244" s="9" t="s">
        <v>1032</v>
      </c>
      <c r="AY244" s="9" t="s">
        <v>1051</v>
      </c>
      <c r="AZ244" s="9" t="s">
        <v>1052</v>
      </c>
      <c r="BH244" s="128" t="s">
        <v>1207</v>
      </c>
      <c r="BI244" s="128" t="s">
        <v>1207</v>
      </c>
      <c r="BJ244" s="129" t="s">
        <v>1207</v>
      </c>
    </row>
    <row r="245" spans="1:62" ht="38.25" customHeight="1" x14ac:dyDescent="0.2">
      <c r="B245" s="9" t="s">
        <v>607</v>
      </c>
      <c r="C245" s="9">
        <v>1</v>
      </c>
      <c r="D245" s="22" t="s">
        <v>142</v>
      </c>
      <c r="E245" s="4" t="s">
        <v>501</v>
      </c>
      <c r="F245" s="4" t="s">
        <v>320</v>
      </c>
      <c r="G245" s="4" t="s">
        <v>607</v>
      </c>
      <c r="H245" s="4" t="s">
        <v>608</v>
      </c>
      <c r="I245" s="4"/>
      <c r="J245" s="5">
        <v>58</v>
      </c>
      <c r="K245" s="4" t="s">
        <v>1220</v>
      </c>
      <c r="L245" s="9" t="s">
        <v>1299</v>
      </c>
      <c r="N245" s="4"/>
      <c r="O245" s="4"/>
      <c r="P245" s="4"/>
      <c r="Q245" s="4"/>
      <c r="R245" s="4"/>
      <c r="S245" s="4"/>
      <c r="T245" s="4"/>
      <c r="U245" s="4"/>
      <c r="V245" s="4"/>
      <c r="W245" s="4"/>
      <c r="X245" s="4"/>
      <c r="Y245" s="4"/>
      <c r="Z245" s="4"/>
      <c r="AA245" s="4"/>
      <c r="AB245" s="4"/>
      <c r="AC245" s="4"/>
      <c r="AD245" s="4"/>
      <c r="AE245" s="4"/>
      <c r="AF245" s="4"/>
      <c r="AG245" s="4"/>
      <c r="AH245" s="1" t="s">
        <v>1257</v>
      </c>
      <c r="AI245" s="7" t="s">
        <v>488</v>
      </c>
      <c r="AJ245" s="21" t="s">
        <v>491</v>
      </c>
      <c r="AK245" s="1">
        <v>18125</v>
      </c>
      <c r="AL245" s="12" t="s">
        <v>608</v>
      </c>
      <c r="AM245" s="8">
        <v>142</v>
      </c>
      <c r="AN245" s="8" t="s">
        <v>410</v>
      </c>
      <c r="AO245" s="1" t="s">
        <v>414</v>
      </c>
      <c r="AR245" s="9" t="s">
        <v>1201</v>
      </c>
      <c r="AS245" s="9" t="s">
        <v>1289</v>
      </c>
      <c r="BH245" s="128" t="s">
        <v>1207</v>
      </c>
      <c r="BI245" s="128" t="s">
        <v>1207</v>
      </c>
      <c r="BJ245" s="129" t="s">
        <v>1207</v>
      </c>
    </row>
    <row r="246" spans="1:62" ht="38.25" customHeight="1" x14ac:dyDescent="0.2">
      <c r="A246" s="9" t="s">
        <v>607</v>
      </c>
      <c r="C246" s="9">
        <v>1</v>
      </c>
      <c r="D246" s="22" t="s">
        <v>182</v>
      </c>
      <c r="E246" s="4" t="s">
        <v>494</v>
      </c>
      <c r="F246" s="4" t="s">
        <v>357</v>
      </c>
      <c r="G246" s="4"/>
      <c r="H246" s="4"/>
      <c r="I246" s="4"/>
      <c r="J246" s="5">
        <v>22</v>
      </c>
      <c r="K246" s="4"/>
      <c r="N246" s="4">
        <v>0</v>
      </c>
      <c r="O246" s="4">
        <v>0</v>
      </c>
      <c r="P246" s="4">
        <v>0</v>
      </c>
      <c r="Q246" s="4">
        <v>0</v>
      </c>
      <c r="R246" s="4">
        <v>0</v>
      </c>
      <c r="S246" s="4">
        <v>0</v>
      </c>
      <c r="T246" s="4">
        <v>0</v>
      </c>
      <c r="U246" s="4">
        <v>0</v>
      </c>
      <c r="V246" s="4">
        <v>0</v>
      </c>
      <c r="W246" s="4">
        <v>0</v>
      </c>
      <c r="X246" s="4">
        <v>0</v>
      </c>
      <c r="Y246" s="4">
        <v>0</v>
      </c>
      <c r="Z246" s="4">
        <v>0</v>
      </c>
      <c r="AA246" s="4">
        <v>0</v>
      </c>
      <c r="AB246" s="4">
        <v>0</v>
      </c>
      <c r="AC246" s="4">
        <v>0</v>
      </c>
      <c r="AD246" s="4">
        <v>0</v>
      </c>
      <c r="AE246" s="4">
        <v>0</v>
      </c>
      <c r="AF246" s="4">
        <v>0</v>
      </c>
      <c r="AG246" s="4">
        <v>0</v>
      </c>
      <c r="AH246" s="1" t="s">
        <v>662</v>
      </c>
      <c r="AI246" s="4" t="s">
        <v>22</v>
      </c>
      <c r="AJ246" s="21" t="s">
        <v>491</v>
      </c>
      <c r="AK246" s="1">
        <v>37411</v>
      </c>
      <c r="AL246" s="12" t="s">
        <v>608</v>
      </c>
      <c r="AM246" s="8">
        <v>66</v>
      </c>
      <c r="AN246" s="8" t="s">
        <v>410</v>
      </c>
      <c r="AO246" s="1" t="s">
        <v>414</v>
      </c>
      <c r="AX246" s="9" t="s">
        <v>1032</v>
      </c>
      <c r="AY246" s="9" t="s">
        <v>1053</v>
      </c>
      <c r="AZ246" s="9" t="s">
        <v>1054</v>
      </c>
      <c r="BH246" s="128" t="s">
        <v>1207</v>
      </c>
      <c r="BI246" s="128" t="s">
        <v>1207</v>
      </c>
      <c r="BJ246" s="129" t="s">
        <v>1207</v>
      </c>
    </row>
    <row r="247" spans="1:62" ht="38.25" customHeight="1" x14ac:dyDescent="0.2">
      <c r="B247" s="9" t="s">
        <v>607</v>
      </c>
      <c r="C247" s="9">
        <v>1</v>
      </c>
      <c r="D247" s="42" t="s">
        <v>37</v>
      </c>
      <c r="E247" s="4" t="s">
        <v>492</v>
      </c>
      <c r="F247" s="4" t="s">
        <v>230</v>
      </c>
      <c r="G247" s="4" t="s">
        <v>607</v>
      </c>
      <c r="H247" s="4" t="s">
        <v>607</v>
      </c>
      <c r="I247" s="4"/>
      <c r="J247" s="5">
        <v>582</v>
      </c>
      <c r="K247" s="4" t="s">
        <v>931</v>
      </c>
      <c r="L247" s="9" t="s">
        <v>1299</v>
      </c>
      <c r="M247" s="9" t="s">
        <v>1383</v>
      </c>
      <c r="N247" s="4"/>
      <c r="O247" s="4"/>
      <c r="P247" s="4"/>
      <c r="Q247" s="4"/>
      <c r="R247" s="4"/>
      <c r="S247" s="4">
        <v>1</v>
      </c>
      <c r="T247" s="4"/>
      <c r="U247" s="4"/>
      <c r="V247" s="4"/>
      <c r="W247" s="4"/>
      <c r="X247" s="4"/>
      <c r="Y247" s="4">
        <v>1</v>
      </c>
      <c r="Z247" s="4"/>
      <c r="AA247" s="4"/>
      <c r="AB247" s="4"/>
      <c r="AC247" s="4"/>
      <c r="AD247" s="4"/>
      <c r="AE247" s="4"/>
      <c r="AF247" s="4"/>
      <c r="AG247" s="4">
        <v>1</v>
      </c>
      <c r="AH247" s="12" t="s">
        <v>1258</v>
      </c>
      <c r="AI247" s="7" t="s">
        <v>484</v>
      </c>
      <c r="AJ247" s="21" t="s">
        <v>491</v>
      </c>
      <c r="AK247" s="1">
        <v>42944</v>
      </c>
      <c r="AL247" s="12" t="s">
        <v>608</v>
      </c>
      <c r="AM247" s="8">
        <v>2569</v>
      </c>
      <c r="AN247" s="8" t="s">
        <v>410</v>
      </c>
      <c r="AO247" s="1" t="s">
        <v>421</v>
      </c>
      <c r="AP247" s="1"/>
      <c r="AR247" s="9" t="s">
        <v>1259</v>
      </c>
      <c r="AS247" s="9" t="s">
        <v>1289</v>
      </c>
      <c r="AT247" s="9" t="s">
        <v>932</v>
      </c>
      <c r="AU247" s="9" t="s">
        <v>933</v>
      </c>
      <c r="AV247" s="9" t="s">
        <v>1318</v>
      </c>
      <c r="BH247" s="128" t="s">
        <v>1207</v>
      </c>
      <c r="BI247" s="128" t="s">
        <v>1207</v>
      </c>
      <c r="BJ247" s="129" t="s">
        <v>1207</v>
      </c>
    </row>
    <row r="248" spans="1:62" ht="38.25" customHeight="1" x14ac:dyDescent="0.2">
      <c r="C248" s="9">
        <v>1</v>
      </c>
      <c r="D248" s="23" t="s">
        <v>587</v>
      </c>
      <c r="E248" s="9" t="s">
        <v>502</v>
      </c>
      <c r="AI248" s="4" t="s">
        <v>22</v>
      </c>
      <c r="AJ248" s="21" t="s">
        <v>491</v>
      </c>
      <c r="AK248" s="1">
        <v>46037</v>
      </c>
      <c r="AL248" s="44" t="s">
        <v>608</v>
      </c>
      <c r="BH248" s="128" t="s">
        <v>1207</v>
      </c>
      <c r="BI248" s="128" t="s">
        <v>1207</v>
      </c>
      <c r="BJ248" s="129" t="s">
        <v>1207</v>
      </c>
    </row>
    <row r="249" spans="1:62" ht="38.25" customHeight="1" x14ac:dyDescent="0.2">
      <c r="C249" s="9">
        <v>1</v>
      </c>
      <c r="D249" s="23" t="s">
        <v>588</v>
      </c>
      <c r="E249" s="9" t="s">
        <v>502</v>
      </c>
      <c r="AI249" s="4" t="s">
        <v>22</v>
      </c>
      <c r="AJ249" s="21" t="s">
        <v>491</v>
      </c>
      <c r="AK249" s="1">
        <v>46037</v>
      </c>
      <c r="AL249" s="44" t="s">
        <v>608</v>
      </c>
      <c r="BH249" s="128" t="s">
        <v>1207</v>
      </c>
      <c r="BI249" s="128" t="s">
        <v>1207</v>
      </c>
      <c r="BJ249" s="129" t="s">
        <v>1207</v>
      </c>
    </row>
    <row r="250" spans="1:62" ht="38.25" customHeight="1" x14ac:dyDescent="0.2">
      <c r="C250" s="9">
        <v>1</v>
      </c>
      <c r="D250" s="23" t="s">
        <v>589</v>
      </c>
      <c r="E250" s="9" t="s">
        <v>502</v>
      </c>
      <c r="AI250" s="4" t="s">
        <v>22</v>
      </c>
      <c r="AJ250" s="21" t="s">
        <v>491</v>
      </c>
      <c r="AK250" s="1">
        <v>46037</v>
      </c>
      <c r="AL250" s="44" t="s">
        <v>608</v>
      </c>
      <c r="BH250" s="128" t="s">
        <v>1207</v>
      </c>
      <c r="BI250" s="128" t="s">
        <v>1207</v>
      </c>
      <c r="BJ250" s="129" t="s">
        <v>1207</v>
      </c>
    </row>
    <row r="251" spans="1:62" ht="38.25" customHeight="1" x14ac:dyDescent="0.2">
      <c r="A251" s="9" t="s">
        <v>607</v>
      </c>
      <c r="C251" s="9">
        <v>1</v>
      </c>
      <c r="D251" s="22" t="s">
        <v>183</v>
      </c>
      <c r="E251" s="4" t="s">
        <v>502</v>
      </c>
      <c r="F251" s="4" t="s">
        <v>358</v>
      </c>
      <c r="G251" s="4" t="s">
        <v>607</v>
      </c>
      <c r="H251" s="4" t="s">
        <v>607</v>
      </c>
      <c r="I251" s="4" t="s">
        <v>607</v>
      </c>
      <c r="J251" s="5">
        <v>99</v>
      </c>
      <c r="K251" s="4" t="s">
        <v>823</v>
      </c>
      <c r="L251" s="9" t="s">
        <v>1295</v>
      </c>
      <c r="N251" s="4">
        <v>0</v>
      </c>
      <c r="O251" s="4">
        <v>0</v>
      </c>
      <c r="P251" s="4">
        <v>0</v>
      </c>
      <c r="Q251" s="4">
        <v>0</v>
      </c>
      <c r="R251" s="4">
        <v>2</v>
      </c>
      <c r="S251" s="4">
        <v>2</v>
      </c>
      <c r="T251" s="4">
        <v>0</v>
      </c>
      <c r="U251" s="4">
        <v>2</v>
      </c>
      <c r="V251" s="4">
        <v>0</v>
      </c>
      <c r="W251" s="4">
        <v>2</v>
      </c>
      <c r="X251" s="4">
        <v>0</v>
      </c>
      <c r="Y251" s="4">
        <v>0</v>
      </c>
      <c r="Z251" s="4">
        <v>2</v>
      </c>
      <c r="AA251" s="4">
        <v>3</v>
      </c>
      <c r="AB251" s="4">
        <v>1</v>
      </c>
      <c r="AC251" s="4">
        <v>1</v>
      </c>
      <c r="AD251" s="4">
        <v>2</v>
      </c>
      <c r="AE251" s="4">
        <v>1</v>
      </c>
      <c r="AF251" s="4">
        <v>3</v>
      </c>
      <c r="AG251" s="4">
        <v>1</v>
      </c>
      <c r="AH251" s="1" t="s">
        <v>822</v>
      </c>
      <c r="AI251" s="4" t="s">
        <v>22</v>
      </c>
      <c r="AJ251" s="21" t="s">
        <v>491</v>
      </c>
      <c r="AK251" s="1">
        <v>46037</v>
      </c>
      <c r="AL251" s="12" t="s">
        <v>608</v>
      </c>
      <c r="AM251" s="8">
        <v>327</v>
      </c>
      <c r="AN251" s="8" t="s">
        <v>411</v>
      </c>
      <c r="AO251" s="1" t="s">
        <v>471</v>
      </c>
      <c r="AR251" s="9" t="s">
        <v>824</v>
      </c>
      <c r="AS251" s="9" t="s">
        <v>1290</v>
      </c>
      <c r="AX251" s="9">
        <v>0</v>
      </c>
      <c r="AY251" s="9" t="s">
        <v>1118</v>
      </c>
      <c r="AZ251" s="9" t="s">
        <v>1133</v>
      </c>
      <c r="BD251" s="9" t="s">
        <v>16</v>
      </c>
      <c r="BH251" s="128" t="s">
        <v>1207</v>
      </c>
      <c r="BI251" s="128">
        <v>1</v>
      </c>
      <c r="BJ251" s="129" t="s">
        <v>1207</v>
      </c>
    </row>
    <row r="252" spans="1:62" ht="38.25" customHeight="1" x14ac:dyDescent="0.2">
      <c r="A252" s="9" t="s">
        <v>607</v>
      </c>
      <c r="C252" s="9">
        <v>1</v>
      </c>
      <c r="D252" s="22" t="s">
        <v>184</v>
      </c>
      <c r="E252" s="4" t="s">
        <v>503</v>
      </c>
      <c r="F252" s="4" t="s">
        <v>359</v>
      </c>
      <c r="G252" s="4" t="s">
        <v>608</v>
      </c>
      <c r="H252" s="4" t="s">
        <v>607</v>
      </c>
      <c r="I252" s="4" t="s">
        <v>607</v>
      </c>
      <c r="J252" s="5">
        <v>20</v>
      </c>
      <c r="K252" s="4" t="s">
        <v>622</v>
      </c>
      <c r="L252" s="9" t="s">
        <v>1297</v>
      </c>
      <c r="N252" s="4">
        <v>1</v>
      </c>
      <c r="O252" s="4">
        <v>2</v>
      </c>
      <c r="P252" s="4">
        <v>1</v>
      </c>
      <c r="Q252" s="4">
        <v>1</v>
      </c>
      <c r="R252" s="4">
        <v>3</v>
      </c>
      <c r="S252" s="4">
        <v>3</v>
      </c>
      <c r="T252" s="4">
        <v>1</v>
      </c>
      <c r="U252" s="4">
        <v>0</v>
      </c>
      <c r="V252" s="4">
        <v>0</v>
      </c>
      <c r="W252" s="4">
        <v>2</v>
      </c>
      <c r="X252" s="4">
        <v>2</v>
      </c>
      <c r="Y252" s="4">
        <v>3</v>
      </c>
      <c r="Z252" s="4"/>
      <c r="AA252" s="4"/>
      <c r="AB252" s="4"/>
      <c r="AC252" s="4"/>
      <c r="AD252" s="4">
        <v>3</v>
      </c>
      <c r="AE252" s="4">
        <v>3</v>
      </c>
      <c r="AF252" s="4">
        <v>3</v>
      </c>
      <c r="AG252" s="4">
        <v>3</v>
      </c>
      <c r="AH252" s="1" t="s">
        <v>828</v>
      </c>
      <c r="AI252" s="4" t="s">
        <v>22</v>
      </c>
      <c r="AJ252" s="21" t="s">
        <v>491</v>
      </c>
      <c r="AK252" s="1">
        <v>41389</v>
      </c>
      <c r="AL252" s="12" t="s">
        <v>608</v>
      </c>
      <c r="AM252" s="8">
        <v>40</v>
      </c>
      <c r="AN252" s="8" t="s">
        <v>412</v>
      </c>
      <c r="AO252" s="1" t="s">
        <v>414</v>
      </c>
      <c r="AR252" s="9" t="s">
        <v>624</v>
      </c>
      <c r="AS252" s="9" t="s">
        <v>1289</v>
      </c>
      <c r="AX252" s="9" t="s">
        <v>1029</v>
      </c>
      <c r="AY252" s="9" t="s">
        <v>1066</v>
      </c>
      <c r="AZ252" s="9" t="s">
        <v>1065</v>
      </c>
      <c r="BH252" s="128" t="s">
        <v>1207</v>
      </c>
      <c r="BI252" s="128" t="s">
        <v>1207</v>
      </c>
      <c r="BJ252" s="129" t="s">
        <v>1207</v>
      </c>
    </row>
    <row r="253" spans="1:62" ht="38.25" customHeight="1" x14ac:dyDescent="0.2">
      <c r="C253" s="9">
        <v>1</v>
      </c>
      <c r="D253" s="22" t="s">
        <v>185</v>
      </c>
      <c r="E253" s="4" t="s">
        <v>502</v>
      </c>
      <c r="F253" s="4" t="s">
        <v>358</v>
      </c>
      <c r="G253" s="4"/>
      <c r="H253" s="4"/>
      <c r="I253" s="4"/>
      <c r="J253" s="5">
        <v>99</v>
      </c>
      <c r="K253" s="4"/>
      <c r="L253" s="9" t="s">
        <v>1295</v>
      </c>
      <c r="M253" s="9" t="s">
        <v>1383</v>
      </c>
      <c r="N253" s="4"/>
      <c r="O253" s="4"/>
      <c r="P253" s="4"/>
      <c r="Q253" s="4"/>
      <c r="R253" s="4"/>
      <c r="S253" s="4"/>
      <c r="T253" s="4"/>
      <c r="U253" s="4"/>
      <c r="V253" s="4"/>
      <c r="W253" s="4"/>
      <c r="X253" s="4"/>
      <c r="Y253" s="4"/>
      <c r="Z253" s="4"/>
      <c r="AA253" s="4"/>
      <c r="AB253" s="4"/>
      <c r="AC253" s="4"/>
      <c r="AD253" s="4"/>
      <c r="AE253" s="4"/>
      <c r="AF253" s="4"/>
      <c r="AG253" s="4"/>
      <c r="AH253" s="1"/>
      <c r="AI253" s="4" t="s">
        <v>22</v>
      </c>
      <c r="AJ253" s="21" t="s">
        <v>491</v>
      </c>
      <c r="AK253" s="1">
        <v>46037</v>
      </c>
      <c r="AL253" s="12" t="s">
        <v>608</v>
      </c>
      <c r="AM253" s="8"/>
      <c r="AN253" s="8"/>
      <c r="AO253" s="1"/>
      <c r="BH253" s="128" t="s">
        <v>1207</v>
      </c>
      <c r="BI253" s="128" t="s">
        <v>1207</v>
      </c>
      <c r="BJ253" s="129" t="s">
        <v>1207</v>
      </c>
    </row>
    <row r="254" spans="1:62" ht="38.25" customHeight="1" x14ac:dyDescent="0.2">
      <c r="C254" s="9">
        <v>1</v>
      </c>
      <c r="D254" s="22" t="s">
        <v>590</v>
      </c>
      <c r="E254" s="4" t="s">
        <v>511</v>
      </c>
      <c r="F254" s="4"/>
      <c r="G254" s="4"/>
      <c r="H254" s="4"/>
      <c r="I254" s="4"/>
      <c r="J254" s="5"/>
      <c r="K254" s="4"/>
      <c r="N254" s="4"/>
      <c r="O254" s="4"/>
      <c r="P254" s="4"/>
      <c r="Q254" s="4"/>
      <c r="R254" s="4"/>
      <c r="S254" s="4"/>
      <c r="T254" s="4"/>
      <c r="U254" s="4"/>
      <c r="V254" s="4"/>
      <c r="W254" s="4"/>
      <c r="X254" s="4"/>
      <c r="Y254" s="4"/>
      <c r="Z254" s="4"/>
      <c r="AA254" s="4"/>
      <c r="AB254" s="4"/>
      <c r="AC254" s="4"/>
      <c r="AD254" s="4"/>
      <c r="AE254" s="4"/>
      <c r="AF254" s="4"/>
      <c r="AG254" s="4"/>
      <c r="AH254" s="1"/>
      <c r="AI254" s="4" t="s">
        <v>22</v>
      </c>
      <c r="AJ254" s="21" t="s">
        <v>491</v>
      </c>
      <c r="AK254" s="1">
        <v>46037</v>
      </c>
      <c r="AL254" s="12" t="s">
        <v>608</v>
      </c>
      <c r="AM254" s="8"/>
      <c r="AN254" s="8"/>
      <c r="AO254" s="1"/>
      <c r="BH254" s="128" t="s">
        <v>1207</v>
      </c>
      <c r="BI254" s="128" t="s">
        <v>1207</v>
      </c>
      <c r="BJ254" s="129" t="s">
        <v>1207</v>
      </c>
    </row>
    <row r="255" spans="1:62" ht="38.25" customHeight="1" x14ac:dyDescent="0.2">
      <c r="C255" s="9">
        <v>1</v>
      </c>
      <c r="D255" s="22" t="s">
        <v>591</v>
      </c>
      <c r="E255" s="4" t="s">
        <v>494</v>
      </c>
      <c r="F255" s="4"/>
      <c r="G255" s="4"/>
      <c r="H255" s="4"/>
      <c r="I255" s="4"/>
      <c r="J255" s="5"/>
      <c r="K255" s="4"/>
      <c r="N255" s="4"/>
      <c r="O255" s="4"/>
      <c r="P255" s="4"/>
      <c r="Q255" s="4"/>
      <c r="R255" s="4"/>
      <c r="S255" s="4"/>
      <c r="T255" s="4"/>
      <c r="U255" s="4"/>
      <c r="V255" s="4"/>
      <c r="W255" s="4"/>
      <c r="X255" s="4"/>
      <c r="Y255" s="4"/>
      <c r="Z255" s="4"/>
      <c r="AA255" s="4"/>
      <c r="AB255" s="4"/>
      <c r="AC255" s="4"/>
      <c r="AD255" s="4"/>
      <c r="AE255" s="4"/>
      <c r="AF255" s="4"/>
      <c r="AG255" s="4"/>
      <c r="AH255" s="1"/>
      <c r="AI255" s="4" t="s">
        <v>22</v>
      </c>
      <c r="AJ255" s="21" t="s">
        <v>491</v>
      </c>
      <c r="AK255" s="1">
        <v>99141</v>
      </c>
      <c r="AL255" s="12" t="s">
        <v>608</v>
      </c>
      <c r="AM255" s="8"/>
      <c r="AN255" s="8"/>
      <c r="AO255" s="1"/>
      <c r="BH255" s="128" t="s">
        <v>1207</v>
      </c>
      <c r="BI255" s="128" t="s">
        <v>1207</v>
      </c>
      <c r="BJ255" s="129" t="s">
        <v>1207</v>
      </c>
    </row>
    <row r="256" spans="1:62" ht="38.25" customHeight="1" x14ac:dyDescent="0.2">
      <c r="C256" s="9">
        <v>1</v>
      </c>
      <c r="D256" s="23" t="s">
        <v>506</v>
      </c>
      <c r="E256" s="9" t="s">
        <v>494</v>
      </c>
      <c r="F256" s="9" t="s">
        <v>1464</v>
      </c>
      <c r="J256" s="9">
        <v>14</v>
      </c>
      <c r="AI256" s="9" t="s">
        <v>485</v>
      </c>
      <c r="AJ256" s="21" t="s">
        <v>491</v>
      </c>
      <c r="AK256" s="9">
        <v>50417</v>
      </c>
      <c r="AL256" s="44" t="s">
        <v>608</v>
      </c>
      <c r="AM256" s="20">
        <v>104</v>
      </c>
      <c r="AN256" s="20" t="s">
        <v>410</v>
      </c>
      <c r="AO256" s="9" t="s">
        <v>633</v>
      </c>
      <c r="AQ256" s="9">
        <v>1</v>
      </c>
      <c r="BH256" s="128" t="s">
        <v>1207</v>
      </c>
      <c r="BI256" s="128" t="s">
        <v>1207</v>
      </c>
      <c r="BJ256" s="129" t="s">
        <v>1207</v>
      </c>
    </row>
    <row r="257" spans="1:62" ht="38.25" customHeight="1" x14ac:dyDescent="0.2">
      <c r="A257" s="9" t="s">
        <v>607</v>
      </c>
      <c r="C257" s="9">
        <v>1</v>
      </c>
      <c r="D257" s="22" t="s">
        <v>186</v>
      </c>
      <c r="E257" s="4" t="s">
        <v>494</v>
      </c>
      <c r="F257" s="4" t="s">
        <v>360</v>
      </c>
      <c r="G257" s="4" t="s">
        <v>608</v>
      </c>
      <c r="H257" s="4" t="s">
        <v>608</v>
      </c>
      <c r="I257" s="4" t="s">
        <v>607</v>
      </c>
      <c r="J257" s="5">
        <v>39</v>
      </c>
      <c r="K257" s="4" t="s">
        <v>622</v>
      </c>
      <c r="L257" s="9" t="s">
        <v>1302</v>
      </c>
      <c r="N257" s="4">
        <v>0</v>
      </c>
      <c r="O257" s="4">
        <v>0</v>
      </c>
      <c r="P257" s="4">
        <v>0</v>
      </c>
      <c r="Q257" s="4">
        <v>0</v>
      </c>
      <c r="R257" s="4">
        <v>0</v>
      </c>
      <c r="S257" s="4">
        <v>0</v>
      </c>
      <c r="T257" s="4">
        <v>0</v>
      </c>
      <c r="U257" s="4">
        <v>0</v>
      </c>
      <c r="V257" s="4">
        <v>0</v>
      </c>
      <c r="W257" s="4">
        <v>0</v>
      </c>
      <c r="X257" s="4">
        <v>0</v>
      </c>
      <c r="Y257" s="4">
        <v>0</v>
      </c>
      <c r="Z257" s="4">
        <v>0</v>
      </c>
      <c r="AA257" s="4">
        <v>0</v>
      </c>
      <c r="AB257" s="4">
        <v>0</v>
      </c>
      <c r="AC257" s="4">
        <v>0</v>
      </c>
      <c r="AD257" s="4">
        <v>0</v>
      </c>
      <c r="AE257" s="4">
        <v>0</v>
      </c>
      <c r="AF257" s="4">
        <v>0</v>
      </c>
      <c r="AG257" s="4">
        <v>0</v>
      </c>
      <c r="AH257" s="1" t="s">
        <v>662</v>
      </c>
      <c r="AI257" s="4" t="s">
        <v>22</v>
      </c>
      <c r="AJ257" s="21" t="s">
        <v>491</v>
      </c>
      <c r="AK257" s="1">
        <v>37411</v>
      </c>
      <c r="AL257" s="12" t="s">
        <v>608</v>
      </c>
      <c r="AM257" s="8">
        <v>90</v>
      </c>
      <c r="AN257" s="8" t="s">
        <v>410</v>
      </c>
      <c r="AO257" s="1" t="s">
        <v>414</v>
      </c>
      <c r="AR257" s="9" t="s">
        <v>614</v>
      </c>
      <c r="AS257" s="9" t="s">
        <v>1290</v>
      </c>
      <c r="AX257" s="9" t="s">
        <v>1038</v>
      </c>
      <c r="AY257" s="9" t="s">
        <v>1091</v>
      </c>
      <c r="AZ257" s="9" t="s">
        <v>1076</v>
      </c>
      <c r="BH257" s="128" t="s">
        <v>1207</v>
      </c>
      <c r="BI257" s="128" t="s">
        <v>1207</v>
      </c>
      <c r="BJ257" s="129" t="s">
        <v>1207</v>
      </c>
    </row>
    <row r="258" spans="1:62" ht="38.25" customHeight="1" x14ac:dyDescent="0.2">
      <c r="C258" s="9">
        <v>1</v>
      </c>
      <c r="D258" s="22" t="s">
        <v>187</v>
      </c>
      <c r="E258" s="4" t="s">
        <v>514</v>
      </c>
      <c r="F258" s="4" t="s">
        <v>361</v>
      </c>
      <c r="G258" s="4"/>
      <c r="H258" s="4"/>
      <c r="I258" s="4"/>
      <c r="J258" s="5"/>
      <c r="K258" s="4"/>
      <c r="N258" s="4"/>
      <c r="O258" s="4"/>
      <c r="P258" s="4"/>
      <c r="Q258" s="4"/>
      <c r="R258" s="4"/>
      <c r="S258" s="4"/>
      <c r="T258" s="4"/>
      <c r="U258" s="4"/>
      <c r="V258" s="4"/>
      <c r="W258" s="4"/>
      <c r="X258" s="4"/>
      <c r="Y258" s="4"/>
      <c r="Z258" s="4"/>
      <c r="AA258" s="4"/>
      <c r="AB258" s="4"/>
      <c r="AC258" s="4"/>
      <c r="AD258" s="4"/>
      <c r="AE258" s="4"/>
      <c r="AF258" s="4"/>
      <c r="AG258" s="4"/>
      <c r="AH258" s="1"/>
      <c r="AI258" s="4" t="s">
        <v>22</v>
      </c>
      <c r="AJ258" s="21" t="s">
        <v>491</v>
      </c>
      <c r="AK258" s="1">
        <v>46037</v>
      </c>
      <c r="AL258" s="12" t="s">
        <v>608</v>
      </c>
      <c r="AM258" s="8"/>
      <c r="AN258" s="8"/>
      <c r="AO258" s="1"/>
      <c r="BH258" s="128" t="s">
        <v>1207</v>
      </c>
      <c r="BI258" s="128" t="s">
        <v>1207</v>
      </c>
      <c r="BJ258" s="129" t="s">
        <v>1207</v>
      </c>
    </row>
    <row r="259" spans="1:62" ht="38.25" customHeight="1" x14ac:dyDescent="0.2">
      <c r="C259" s="9">
        <v>1</v>
      </c>
      <c r="D259" s="22" t="s">
        <v>592</v>
      </c>
      <c r="E259" s="4" t="s">
        <v>494</v>
      </c>
      <c r="F259" s="4"/>
      <c r="G259" s="4"/>
      <c r="H259" s="4"/>
      <c r="I259" s="4"/>
      <c r="J259" s="5"/>
      <c r="K259" s="4"/>
      <c r="N259" s="4"/>
      <c r="O259" s="4"/>
      <c r="P259" s="4"/>
      <c r="Q259" s="4"/>
      <c r="R259" s="4"/>
      <c r="S259" s="4"/>
      <c r="T259" s="4"/>
      <c r="U259" s="4"/>
      <c r="V259" s="4"/>
      <c r="W259" s="4"/>
      <c r="X259" s="4"/>
      <c r="Y259" s="4"/>
      <c r="Z259" s="4"/>
      <c r="AA259" s="4"/>
      <c r="AB259" s="4"/>
      <c r="AC259" s="4"/>
      <c r="AD259" s="4"/>
      <c r="AE259" s="4"/>
      <c r="AF259" s="4"/>
      <c r="AG259" s="4"/>
      <c r="AH259" s="1"/>
      <c r="AI259" s="4" t="s">
        <v>22</v>
      </c>
      <c r="AJ259" s="21" t="s">
        <v>491</v>
      </c>
      <c r="AK259" s="1">
        <v>61786</v>
      </c>
      <c r="AL259" s="12" t="s">
        <v>608</v>
      </c>
      <c r="AM259" s="8"/>
      <c r="AN259" s="24"/>
      <c r="AO259" s="1"/>
      <c r="BH259" s="128" t="s">
        <v>1207</v>
      </c>
      <c r="BI259" s="128" t="s">
        <v>1207</v>
      </c>
      <c r="BJ259" s="129" t="s">
        <v>1207</v>
      </c>
    </row>
    <row r="260" spans="1:62" ht="38.25" customHeight="1" x14ac:dyDescent="0.2">
      <c r="C260" s="9">
        <v>1</v>
      </c>
      <c r="D260" s="22" t="s">
        <v>593</v>
      </c>
      <c r="E260" s="4" t="s">
        <v>494</v>
      </c>
      <c r="F260" s="4"/>
      <c r="G260" s="4"/>
      <c r="H260" s="4"/>
      <c r="I260" s="4"/>
      <c r="J260" s="5"/>
      <c r="K260" s="4"/>
      <c r="N260" s="4"/>
      <c r="O260" s="4"/>
      <c r="P260" s="4"/>
      <c r="Q260" s="4"/>
      <c r="R260" s="4"/>
      <c r="S260" s="4"/>
      <c r="T260" s="4"/>
      <c r="U260" s="4"/>
      <c r="V260" s="4"/>
      <c r="W260" s="4"/>
      <c r="X260" s="4"/>
      <c r="Y260" s="4"/>
      <c r="Z260" s="4"/>
      <c r="AA260" s="4"/>
      <c r="AB260" s="4"/>
      <c r="AC260" s="4"/>
      <c r="AD260" s="4"/>
      <c r="AE260" s="4"/>
      <c r="AF260" s="4"/>
      <c r="AG260" s="4"/>
      <c r="AH260" s="1"/>
      <c r="AI260" s="4" t="s">
        <v>22</v>
      </c>
      <c r="AJ260" s="21" t="s">
        <v>491</v>
      </c>
      <c r="AK260" s="1">
        <v>65516</v>
      </c>
      <c r="AL260" s="12" t="s">
        <v>608</v>
      </c>
      <c r="AM260" s="8"/>
      <c r="AN260" s="24"/>
      <c r="AO260" s="1"/>
      <c r="BH260" s="128" t="s">
        <v>1207</v>
      </c>
      <c r="BI260" s="128" t="s">
        <v>1207</v>
      </c>
      <c r="BJ260" s="129" t="s">
        <v>1207</v>
      </c>
    </row>
    <row r="261" spans="1:62" ht="38.25" customHeight="1" x14ac:dyDescent="0.2">
      <c r="C261" s="9">
        <v>1</v>
      </c>
      <c r="D261" s="22" t="s">
        <v>594</v>
      </c>
      <c r="E261" s="4" t="s">
        <v>503</v>
      </c>
      <c r="F261" s="4"/>
      <c r="G261" s="4"/>
      <c r="H261" s="4"/>
      <c r="I261" s="4"/>
      <c r="J261" s="5"/>
      <c r="K261" s="4"/>
      <c r="N261" s="4"/>
      <c r="O261" s="4"/>
      <c r="P261" s="4"/>
      <c r="Q261" s="4"/>
      <c r="R261" s="4"/>
      <c r="S261" s="4"/>
      <c r="T261" s="4"/>
      <c r="U261" s="4"/>
      <c r="V261" s="4"/>
      <c r="W261" s="4"/>
      <c r="X261" s="4"/>
      <c r="Y261" s="4"/>
      <c r="Z261" s="4"/>
      <c r="AA261" s="4"/>
      <c r="AB261" s="4"/>
      <c r="AC261" s="4"/>
      <c r="AD261" s="4"/>
      <c r="AE261" s="4"/>
      <c r="AF261" s="4"/>
      <c r="AG261" s="4"/>
      <c r="AH261" s="1"/>
      <c r="AI261" s="4" t="s">
        <v>22</v>
      </c>
      <c r="AJ261" s="21" t="s">
        <v>491</v>
      </c>
      <c r="AK261" s="1">
        <v>46037</v>
      </c>
      <c r="AL261" s="12" t="s">
        <v>608</v>
      </c>
      <c r="AM261" s="8"/>
      <c r="AN261" s="24"/>
      <c r="AO261" s="1"/>
      <c r="BH261" s="128" t="s">
        <v>1207</v>
      </c>
      <c r="BI261" s="128" t="s">
        <v>1207</v>
      </c>
      <c r="BJ261" s="129" t="s">
        <v>1207</v>
      </c>
    </row>
    <row r="262" spans="1:62" ht="38.25" customHeight="1" x14ac:dyDescent="0.2">
      <c r="C262" s="9">
        <v>1</v>
      </c>
      <c r="D262" s="22" t="s">
        <v>595</v>
      </c>
      <c r="E262" s="4" t="s">
        <v>503</v>
      </c>
      <c r="F262" s="4"/>
      <c r="G262" s="4"/>
      <c r="H262" s="4"/>
      <c r="I262" s="4"/>
      <c r="J262" s="5"/>
      <c r="K262" s="4"/>
      <c r="N262" s="4"/>
      <c r="O262" s="4"/>
      <c r="P262" s="4"/>
      <c r="Q262" s="4"/>
      <c r="R262" s="4"/>
      <c r="S262" s="4"/>
      <c r="T262" s="4"/>
      <c r="U262" s="4"/>
      <c r="V262" s="4"/>
      <c r="W262" s="4"/>
      <c r="X262" s="4"/>
      <c r="Y262" s="4"/>
      <c r="Z262" s="4"/>
      <c r="AA262" s="4"/>
      <c r="AB262" s="4"/>
      <c r="AC262" s="4"/>
      <c r="AD262" s="4"/>
      <c r="AE262" s="4"/>
      <c r="AF262" s="4"/>
      <c r="AG262" s="4"/>
      <c r="AH262" s="1"/>
      <c r="AI262" s="4" t="s">
        <v>22</v>
      </c>
      <c r="AJ262" s="21" t="s">
        <v>491</v>
      </c>
      <c r="AK262" s="1">
        <v>41389</v>
      </c>
      <c r="AL262" s="12" t="s">
        <v>608</v>
      </c>
      <c r="AM262" s="8"/>
      <c r="AN262" s="24"/>
      <c r="AO262" s="1"/>
      <c r="BH262" s="128" t="s">
        <v>1207</v>
      </c>
      <c r="BI262" s="128" t="s">
        <v>1207</v>
      </c>
      <c r="BJ262" s="129" t="s">
        <v>1207</v>
      </c>
    </row>
    <row r="263" spans="1:62" ht="38.25" customHeight="1" x14ac:dyDescent="0.2">
      <c r="A263" s="9" t="s">
        <v>607</v>
      </c>
      <c r="C263" s="9">
        <v>1</v>
      </c>
      <c r="D263" s="22" t="s">
        <v>188</v>
      </c>
      <c r="E263" s="4" t="s">
        <v>494</v>
      </c>
      <c r="F263" s="4" t="s">
        <v>362</v>
      </c>
      <c r="G263" s="4" t="s">
        <v>608</v>
      </c>
      <c r="H263" s="4" t="s">
        <v>607</v>
      </c>
      <c r="I263" s="4" t="s">
        <v>607</v>
      </c>
      <c r="J263" s="5">
        <v>55</v>
      </c>
      <c r="K263" s="4" t="s">
        <v>830</v>
      </c>
      <c r="L263" s="9" t="s">
        <v>1298</v>
      </c>
      <c r="N263" s="4">
        <v>0</v>
      </c>
      <c r="O263" s="4">
        <v>0</v>
      </c>
      <c r="P263" s="4">
        <v>0</v>
      </c>
      <c r="Q263" s="4">
        <v>0</v>
      </c>
      <c r="R263" s="4">
        <v>0</v>
      </c>
      <c r="S263" s="4">
        <v>0</v>
      </c>
      <c r="T263" s="4">
        <v>0</v>
      </c>
      <c r="U263" s="4">
        <v>0</v>
      </c>
      <c r="V263" s="4">
        <v>0</v>
      </c>
      <c r="W263" s="4">
        <v>0</v>
      </c>
      <c r="X263" s="4">
        <v>0</v>
      </c>
      <c r="Y263" s="4">
        <v>0</v>
      </c>
      <c r="Z263" s="4">
        <v>0</v>
      </c>
      <c r="AA263" s="4">
        <v>0</v>
      </c>
      <c r="AB263" s="4">
        <v>0</v>
      </c>
      <c r="AC263" s="4">
        <v>0</v>
      </c>
      <c r="AD263" s="4">
        <v>1</v>
      </c>
      <c r="AE263" s="4"/>
      <c r="AF263" s="4">
        <v>1</v>
      </c>
      <c r="AG263" s="4">
        <v>1</v>
      </c>
      <c r="AH263" s="1" t="s">
        <v>829</v>
      </c>
      <c r="AI263" s="4" t="s">
        <v>22</v>
      </c>
      <c r="AJ263" s="21" t="s">
        <v>491</v>
      </c>
      <c r="AK263" s="1">
        <v>46037</v>
      </c>
      <c r="AL263" s="12" t="s">
        <v>608</v>
      </c>
      <c r="AM263" s="8"/>
      <c r="AN263" s="8"/>
      <c r="AO263" s="1"/>
      <c r="AR263" s="9" t="s">
        <v>624</v>
      </c>
      <c r="AS263" s="9" t="s">
        <v>1289</v>
      </c>
      <c r="BH263" s="128" t="s">
        <v>1207</v>
      </c>
      <c r="BI263" s="128" t="s">
        <v>1207</v>
      </c>
      <c r="BJ263" s="129" t="s">
        <v>1207</v>
      </c>
    </row>
    <row r="264" spans="1:62" ht="38.25" customHeight="1" x14ac:dyDescent="0.2">
      <c r="A264" s="9" t="s">
        <v>607</v>
      </c>
      <c r="C264" s="9">
        <v>1</v>
      </c>
      <c r="D264" s="22" t="s">
        <v>110</v>
      </c>
      <c r="E264" s="4" t="s">
        <v>503</v>
      </c>
      <c r="F264" s="4" t="s">
        <v>1017</v>
      </c>
      <c r="G264" s="4" t="s">
        <v>608</v>
      </c>
      <c r="H264" s="4" t="s">
        <v>608</v>
      </c>
      <c r="I264" s="4" t="s">
        <v>607</v>
      </c>
      <c r="J264" s="5">
        <v>102</v>
      </c>
      <c r="K264" s="4" t="s">
        <v>832</v>
      </c>
      <c r="L264" s="9" t="s">
        <v>1298</v>
      </c>
      <c r="N264" s="4">
        <v>1</v>
      </c>
      <c r="O264" s="4">
        <v>1</v>
      </c>
      <c r="P264" s="4">
        <v>1</v>
      </c>
      <c r="Q264" s="4">
        <v>0</v>
      </c>
      <c r="R264" s="4">
        <v>1</v>
      </c>
      <c r="S264" s="4">
        <v>1</v>
      </c>
      <c r="T264" s="4">
        <v>1</v>
      </c>
      <c r="U264" s="4">
        <v>0</v>
      </c>
      <c r="V264" s="4">
        <v>0</v>
      </c>
      <c r="W264" s="4">
        <v>1</v>
      </c>
      <c r="X264" s="4">
        <v>1</v>
      </c>
      <c r="Y264" s="4">
        <v>1</v>
      </c>
      <c r="Z264" s="4">
        <v>2</v>
      </c>
      <c r="AA264" s="4">
        <v>2</v>
      </c>
      <c r="AB264" s="4">
        <v>0</v>
      </c>
      <c r="AC264" s="4">
        <v>1</v>
      </c>
      <c r="AD264" s="4">
        <v>1</v>
      </c>
      <c r="AE264" s="4">
        <v>1</v>
      </c>
      <c r="AF264" s="4">
        <v>1</v>
      </c>
      <c r="AG264" s="4">
        <v>1</v>
      </c>
      <c r="AH264" s="1" t="s">
        <v>831</v>
      </c>
      <c r="AI264" s="7" t="s">
        <v>486</v>
      </c>
      <c r="AJ264" s="21" t="s">
        <v>491</v>
      </c>
      <c r="AK264" s="1">
        <v>51277</v>
      </c>
      <c r="AL264" s="12" t="s">
        <v>608</v>
      </c>
      <c r="AM264" s="8">
        <v>160</v>
      </c>
      <c r="AN264" s="8" t="s">
        <v>411</v>
      </c>
      <c r="AO264" s="1" t="s">
        <v>455</v>
      </c>
      <c r="AR264" s="9" t="s">
        <v>614</v>
      </c>
      <c r="AS264" s="9" t="s">
        <v>1290</v>
      </c>
      <c r="AT264" s="9" t="s">
        <v>1174</v>
      </c>
      <c r="AU264" s="9" t="s">
        <v>1175</v>
      </c>
      <c r="AV264" s="9" t="s">
        <v>1316</v>
      </c>
      <c r="AW264" s="9" t="s">
        <v>1018</v>
      </c>
      <c r="AX264" s="9" t="s">
        <v>1038</v>
      </c>
      <c r="AY264" s="9" t="s">
        <v>1055</v>
      </c>
      <c r="AZ264" s="9" t="s">
        <v>1042</v>
      </c>
      <c r="BH264" s="128" t="s">
        <v>1207</v>
      </c>
      <c r="BI264" s="128" t="s">
        <v>1207</v>
      </c>
      <c r="BJ264" s="129" t="s">
        <v>1207</v>
      </c>
    </row>
    <row r="265" spans="1:62" ht="38.25" customHeight="1" x14ac:dyDescent="0.2">
      <c r="A265" s="9" t="s">
        <v>607</v>
      </c>
      <c r="B265" s="9" t="s">
        <v>607</v>
      </c>
      <c r="C265" s="9">
        <v>1</v>
      </c>
      <c r="D265" s="22" t="s">
        <v>189</v>
      </c>
      <c r="E265" s="4" t="s">
        <v>511</v>
      </c>
      <c r="F265" s="4" t="s">
        <v>363</v>
      </c>
      <c r="G265" s="4" t="s">
        <v>607</v>
      </c>
      <c r="H265" s="4" t="s">
        <v>607</v>
      </c>
      <c r="I265" s="4" t="s">
        <v>607</v>
      </c>
      <c r="J265" s="5">
        <f>116+2547</f>
        <v>2663</v>
      </c>
      <c r="K265" s="4" t="s">
        <v>835</v>
      </c>
      <c r="L265" s="9" t="s">
        <v>1302</v>
      </c>
      <c r="N265" s="4">
        <v>1</v>
      </c>
      <c r="O265" s="4">
        <v>1</v>
      </c>
      <c r="P265" s="4">
        <v>1</v>
      </c>
      <c r="Q265" s="4">
        <v>1</v>
      </c>
      <c r="R265" s="4">
        <v>1</v>
      </c>
      <c r="S265" s="4">
        <v>2</v>
      </c>
      <c r="T265" s="4">
        <v>1</v>
      </c>
      <c r="U265" s="4">
        <v>0</v>
      </c>
      <c r="V265" s="4">
        <v>0</v>
      </c>
      <c r="W265" s="4">
        <v>1</v>
      </c>
      <c r="X265" s="4">
        <v>0</v>
      </c>
      <c r="Y265" s="4">
        <v>1</v>
      </c>
      <c r="Z265" s="4">
        <v>1</v>
      </c>
      <c r="AA265" s="4">
        <v>2</v>
      </c>
      <c r="AB265" s="4">
        <v>1</v>
      </c>
      <c r="AC265" s="4">
        <v>0</v>
      </c>
      <c r="AD265" s="4">
        <v>1</v>
      </c>
      <c r="AE265" s="4">
        <v>1</v>
      </c>
      <c r="AF265" s="4">
        <v>2</v>
      </c>
      <c r="AG265" s="4">
        <v>1</v>
      </c>
      <c r="AH265" s="1" t="s">
        <v>833</v>
      </c>
      <c r="AI265" s="4" t="s">
        <v>22</v>
      </c>
      <c r="AJ265" s="21" t="s">
        <v>491</v>
      </c>
      <c r="AK265" s="1">
        <v>45489</v>
      </c>
      <c r="AL265" s="12" t="s">
        <v>608</v>
      </c>
      <c r="AM265" s="8">
        <v>6116</v>
      </c>
      <c r="AN265" s="8" t="s">
        <v>410</v>
      </c>
      <c r="AO265" s="1" t="s">
        <v>472</v>
      </c>
      <c r="AR265" s="9" t="s">
        <v>614</v>
      </c>
      <c r="AS265" s="9" t="s">
        <v>1290</v>
      </c>
      <c r="AT265" s="9" t="s">
        <v>834</v>
      </c>
      <c r="BG265" s="9" t="s">
        <v>872</v>
      </c>
      <c r="BH265" s="128" t="s">
        <v>1207</v>
      </c>
      <c r="BI265" s="128" t="s">
        <v>1207</v>
      </c>
      <c r="BJ265" s="129" t="s">
        <v>1207</v>
      </c>
    </row>
    <row r="266" spans="1:62" ht="38.25" customHeight="1" x14ac:dyDescent="0.2">
      <c r="A266" s="9" t="s">
        <v>607</v>
      </c>
      <c r="B266" s="9" t="s">
        <v>607</v>
      </c>
      <c r="C266" s="9">
        <v>1</v>
      </c>
      <c r="D266" s="22" t="s">
        <v>190</v>
      </c>
      <c r="E266" s="4" t="s">
        <v>511</v>
      </c>
      <c r="F266" s="4" t="s">
        <v>363</v>
      </c>
      <c r="G266" s="4" t="s">
        <v>607</v>
      </c>
      <c r="H266" s="4" t="s">
        <v>607</v>
      </c>
      <c r="I266" s="4" t="s">
        <v>607</v>
      </c>
      <c r="J266" s="5">
        <v>1064</v>
      </c>
      <c r="K266" s="4" t="s">
        <v>835</v>
      </c>
      <c r="L266" s="9" t="s">
        <v>1302</v>
      </c>
      <c r="N266" s="4">
        <v>1</v>
      </c>
      <c r="O266" s="4">
        <v>1</v>
      </c>
      <c r="P266" s="4">
        <v>1</v>
      </c>
      <c r="Q266" s="4">
        <v>1</v>
      </c>
      <c r="R266" s="4">
        <v>1</v>
      </c>
      <c r="S266" s="4">
        <v>2</v>
      </c>
      <c r="T266" s="4">
        <v>1</v>
      </c>
      <c r="U266" s="4">
        <v>0</v>
      </c>
      <c r="V266" s="4">
        <v>0</v>
      </c>
      <c r="W266" s="4">
        <v>1</v>
      </c>
      <c r="X266" s="4">
        <v>0</v>
      </c>
      <c r="Y266" s="4">
        <v>1</v>
      </c>
      <c r="Z266" s="4">
        <v>1</v>
      </c>
      <c r="AA266" s="4">
        <v>2</v>
      </c>
      <c r="AB266" s="4">
        <v>1</v>
      </c>
      <c r="AC266" s="4">
        <v>0</v>
      </c>
      <c r="AD266" s="4">
        <v>1</v>
      </c>
      <c r="AE266" s="4">
        <v>1</v>
      </c>
      <c r="AF266" s="4">
        <v>2</v>
      </c>
      <c r="AG266" s="4">
        <v>1</v>
      </c>
      <c r="AH266" s="1" t="s">
        <v>833</v>
      </c>
      <c r="AI266" s="4" t="s">
        <v>22</v>
      </c>
      <c r="AJ266" s="21" t="s">
        <v>491</v>
      </c>
      <c r="AK266" s="1">
        <v>45489</v>
      </c>
      <c r="AL266" s="12" t="s">
        <v>608</v>
      </c>
      <c r="AM266" s="8">
        <v>3000</v>
      </c>
      <c r="AN266" s="8" t="s">
        <v>410</v>
      </c>
      <c r="AO266" s="1" t="s">
        <v>418</v>
      </c>
      <c r="AR266" s="9" t="s">
        <v>614</v>
      </c>
      <c r="AS266" s="9" t="s">
        <v>1290</v>
      </c>
      <c r="AT266" s="9" t="s">
        <v>834</v>
      </c>
      <c r="BG266" s="9" t="s">
        <v>872</v>
      </c>
      <c r="BH266" s="128" t="s">
        <v>1207</v>
      </c>
      <c r="BI266" s="128" t="s">
        <v>1207</v>
      </c>
      <c r="BJ266" s="129" t="s">
        <v>1207</v>
      </c>
    </row>
    <row r="267" spans="1:62" ht="38.25" customHeight="1" x14ac:dyDescent="0.2">
      <c r="C267" s="9">
        <v>1</v>
      </c>
      <c r="D267" s="23" t="s">
        <v>507</v>
      </c>
      <c r="E267" s="9" t="s">
        <v>494</v>
      </c>
      <c r="F267" s="9" t="s">
        <v>485</v>
      </c>
      <c r="AI267" s="9" t="s">
        <v>485</v>
      </c>
      <c r="AJ267" s="21" t="s">
        <v>491</v>
      </c>
      <c r="AK267" s="9">
        <v>50417</v>
      </c>
      <c r="AL267" s="44" t="s">
        <v>608</v>
      </c>
      <c r="BH267" s="128" t="s">
        <v>1207</v>
      </c>
      <c r="BI267" s="128" t="s">
        <v>1207</v>
      </c>
      <c r="BJ267" s="129" t="s">
        <v>1207</v>
      </c>
    </row>
    <row r="268" spans="1:62" ht="38.25" customHeight="1" x14ac:dyDescent="0.2">
      <c r="A268" s="9" t="s">
        <v>607</v>
      </c>
      <c r="C268" s="9">
        <v>1</v>
      </c>
      <c r="D268" s="22" t="s">
        <v>143</v>
      </c>
      <c r="E268" s="4" t="s">
        <v>492</v>
      </c>
      <c r="F268" s="4" t="s">
        <v>321</v>
      </c>
      <c r="G268" s="4" t="s">
        <v>607</v>
      </c>
      <c r="H268" s="4" t="s">
        <v>607</v>
      </c>
      <c r="I268" s="4" t="s">
        <v>607</v>
      </c>
      <c r="J268" s="5">
        <v>97</v>
      </c>
      <c r="K268" s="4" t="s">
        <v>674</v>
      </c>
      <c r="L268" s="9" t="s">
        <v>1297</v>
      </c>
      <c r="N268" s="4">
        <v>0</v>
      </c>
      <c r="O268" s="4">
        <v>0</v>
      </c>
      <c r="P268" s="4">
        <v>2</v>
      </c>
      <c r="Q268" s="4">
        <v>0</v>
      </c>
      <c r="R268" s="4">
        <v>0</v>
      </c>
      <c r="S268" s="4">
        <v>0</v>
      </c>
      <c r="T268" s="4">
        <v>0</v>
      </c>
      <c r="U268" s="4">
        <v>0</v>
      </c>
      <c r="V268" s="4">
        <v>0</v>
      </c>
      <c r="W268" s="4">
        <v>0</v>
      </c>
      <c r="X268" s="4">
        <v>0</v>
      </c>
      <c r="Y268" s="4">
        <v>0</v>
      </c>
      <c r="Z268" s="4">
        <v>1</v>
      </c>
      <c r="AA268" s="4">
        <v>1</v>
      </c>
      <c r="AB268" s="4">
        <v>0</v>
      </c>
      <c r="AC268" s="4">
        <v>0</v>
      </c>
      <c r="AD268" s="4">
        <v>0</v>
      </c>
      <c r="AE268" s="4">
        <v>0</v>
      </c>
      <c r="AF268" s="4">
        <v>2</v>
      </c>
      <c r="AG268" s="4">
        <v>0</v>
      </c>
      <c r="AH268" s="1" t="s">
        <v>836</v>
      </c>
      <c r="AI268" s="7" t="s">
        <v>488</v>
      </c>
      <c r="AJ268" s="21" t="s">
        <v>491</v>
      </c>
      <c r="AK268" s="1">
        <v>31923</v>
      </c>
      <c r="AL268" s="12" t="s">
        <v>608</v>
      </c>
      <c r="AM268" s="8">
        <v>94</v>
      </c>
      <c r="AN268" s="8" t="s">
        <v>410</v>
      </c>
      <c r="AO268" s="1" t="s">
        <v>414</v>
      </c>
      <c r="AR268" s="9" t="s">
        <v>624</v>
      </c>
      <c r="AS268" s="9" t="s">
        <v>1289</v>
      </c>
      <c r="AW268" s="9" t="s">
        <v>837</v>
      </c>
      <c r="BH268" s="128" t="s">
        <v>1207</v>
      </c>
      <c r="BI268" s="128" t="s">
        <v>1207</v>
      </c>
      <c r="BJ268" s="129" t="s">
        <v>1207</v>
      </c>
    </row>
    <row r="269" spans="1:62" ht="38.25" customHeight="1" x14ac:dyDescent="0.2">
      <c r="C269" s="9">
        <v>1</v>
      </c>
      <c r="D269" s="22" t="s">
        <v>596</v>
      </c>
      <c r="E269" s="4" t="s">
        <v>494</v>
      </c>
      <c r="F269" s="4"/>
      <c r="G269" s="4"/>
      <c r="H269" s="4"/>
      <c r="I269" s="4"/>
      <c r="J269" s="5"/>
      <c r="K269" s="4"/>
      <c r="N269" s="4"/>
      <c r="O269" s="4"/>
      <c r="P269" s="4"/>
      <c r="Q269" s="4"/>
      <c r="R269" s="4"/>
      <c r="S269" s="4"/>
      <c r="T269" s="4"/>
      <c r="U269" s="4"/>
      <c r="V269" s="4"/>
      <c r="W269" s="4"/>
      <c r="X269" s="4"/>
      <c r="Y269" s="4"/>
      <c r="Z269" s="4"/>
      <c r="AA269" s="4"/>
      <c r="AB269" s="4"/>
      <c r="AC269" s="4"/>
      <c r="AD269" s="4"/>
      <c r="AE269" s="4"/>
      <c r="AF269" s="4"/>
      <c r="AG269" s="4"/>
      <c r="AH269" s="1"/>
      <c r="AI269" s="4" t="s">
        <v>22</v>
      </c>
      <c r="AJ269" s="21" t="s">
        <v>491</v>
      </c>
      <c r="AK269" s="1">
        <v>49726</v>
      </c>
      <c r="AL269" s="12" t="s">
        <v>608</v>
      </c>
      <c r="AM269" s="8"/>
      <c r="AN269" s="8"/>
      <c r="AO269" s="1"/>
      <c r="BH269" s="128" t="s">
        <v>1207</v>
      </c>
      <c r="BI269" s="128" t="s">
        <v>1207</v>
      </c>
      <c r="BJ269" s="129" t="s">
        <v>1207</v>
      </c>
    </row>
    <row r="270" spans="1:62" ht="38.25" customHeight="1" x14ac:dyDescent="0.2">
      <c r="C270" s="9">
        <v>1</v>
      </c>
      <c r="D270" s="22" t="s">
        <v>597</v>
      </c>
      <c r="E270" s="4" t="s">
        <v>511</v>
      </c>
      <c r="F270" s="4"/>
      <c r="G270" s="4"/>
      <c r="H270" s="4"/>
      <c r="I270" s="4"/>
      <c r="J270" s="5"/>
      <c r="K270" s="4"/>
      <c r="N270" s="4"/>
      <c r="O270" s="4"/>
      <c r="P270" s="4"/>
      <c r="Q270" s="4"/>
      <c r="R270" s="4"/>
      <c r="S270" s="4"/>
      <c r="T270" s="4"/>
      <c r="U270" s="4"/>
      <c r="V270" s="4"/>
      <c r="W270" s="4"/>
      <c r="X270" s="4"/>
      <c r="Y270" s="4"/>
      <c r="Z270" s="4"/>
      <c r="AA270" s="4"/>
      <c r="AB270" s="4"/>
      <c r="AC270" s="4"/>
      <c r="AD270" s="4"/>
      <c r="AE270" s="4"/>
      <c r="AF270" s="4"/>
      <c r="AG270" s="4"/>
      <c r="AH270" s="1"/>
      <c r="AI270" s="4" t="s">
        <v>22</v>
      </c>
      <c r="AJ270" s="21" t="s">
        <v>491</v>
      </c>
      <c r="AK270" s="1">
        <v>41389</v>
      </c>
      <c r="AL270" s="12" t="s">
        <v>608</v>
      </c>
      <c r="AM270" s="8"/>
      <c r="AN270" s="8"/>
      <c r="AO270" s="1"/>
      <c r="BH270" s="128" t="s">
        <v>1207</v>
      </c>
      <c r="BI270" s="128" t="s">
        <v>1207</v>
      </c>
      <c r="BJ270" s="129" t="s">
        <v>1207</v>
      </c>
    </row>
    <row r="271" spans="1:62" ht="38.25" customHeight="1" x14ac:dyDescent="0.2">
      <c r="A271" s="9" t="s">
        <v>607</v>
      </c>
      <c r="B271" s="9" t="s">
        <v>607</v>
      </c>
      <c r="C271" s="9">
        <v>1</v>
      </c>
      <c r="D271" s="22" t="s">
        <v>209</v>
      </c>
      <c r="E271" s="4" t="s">
        <v>503</v>
      </c>
      <c r="F271" s="4" t="s">
        <v>377</v>
      </c>
      <c r="G271" s="4" t="s">
        <v>608</v>
      </c>
      <c r="H271" s="4" t="s">
        <v>607</v>
      </c>
      <c r="I271" s="4" t="s">
        <v>607</v>
      </c>
      <c r="J271" s="5">
        <v>36</v>
      </c>
      <c r="K271" s="4" t="s">
        <v>622</v>
      </c>
      <c r="L271" s="9" t="s">
        <v>1299</v>
      </c>
      <c r="M271" s="9" t="s">
        <v>1384</v>
      </c>
      <c r="N271" s="4">
        <v>0</v>
      </c>
      <c r="O271" s="4">
        <v>1</v>
      </c>
      <c r="P271" s="4">
        <v>3</v>
      </c>
      <c r="Q271" s="4">
        <v>3</v>
      </c>
      <c r="R271" s="4">
        <v>2</v>
      </c>
      <c r="S271" s="4">
        <v>1</v>
      </c>
      <c r="T271" s="4" t="s">
        <v>801</v>
      </c>
      <c r="U271" s="4">
        <v>0</v>
      </c>
      <c r="V271" s="4">
        <v>0</v>
      </c>
      <c r="W271" s="4">
        <v>2</v>
      </c>
      <c r="X271" s="4">
        <v>1</v>
      </c>
      <c r="Y271" s="4">
        <v>1</v>
      </c>
      <c r="Z271" s="4">
        <v>2</v>
      </c>
      <c r="AA271" s="4">
        <v>1</v>
      </c>
      <c r="AB271" s="4">
        <v>0</v>
      </c>
      <c r="AC271" s="4">
        <v>0</v>
      </c>
      <c r="AD271" s="4">
        <v>1</v>
      </c>
      <c r="AE271" s="4">
        <v>1</v>
      </c>
      <c r="AF271" s="4">
        <v>3</v>
      </c>
      <c r="AG271" s="4">
        <v>2</v>
      </c>
      <c r="AH271" s="1" t="s">
        <v>841</v>
      </c>
      <c r="AI271" s="7" t="s">
        <v>23</v>
      </c>
      <c r="AJ271" s="21" t="s">
        <v>491</v>
      </c>
      <c r="AK271" s="1">
        <v>32321</v>
      </c>
      <c r="AL271" s="12" t="s">
        <v>608</v>
      </c>
      <c r="AM271" s="8">
        <v>34</v>
      </c>
      <c r="AN271" s="8" t="s">
        <v>410</v>
      </c>
      <c r="AO271" s="1" t="s">
        <v>418</v>
      </c>
      <c r="AR271" s="9" t="s">
        <v>842</v>
      </c>
      <c r="AS271" s="9" t="s">
        <v>1289</v>
      </c>
      <c r="BD271" s="9" t="s">
        <v>16</v>
      </c>
      <c r="BH271" s="128" t="s">
        <v>1207</v>
      </c>
      <c r="BI271" s="128" t="s">
        <v>1207</v>
      </c>
      <c r="BJ271" s="129" t="s">
        <v>1207</v>
      </c>
    </row>
    <row r="272" spans="1:62" ht="38.25" customHeight="1" x14ac:dyDescent="0.2">
      <c r="B272" s="9" t="s">
        <v>607</v>
      </c>
      <c r="C272" s="9">
        <v>1</v>
      </c>
      <c r="D272" s="23" t="s">
        <v>508</v>
      </c>
      <c r="E272" s="9" t="s">
        <v>494</v>
      </c>
      <c r="F272" s="9" t="s">
        <v>485</v>
      </c>
      <c r="G272" s="4" t="s">
        <v>608</v>
      </c>
      <c r="H272" s="4" t="s">
        <v>608</v>
      </c>
      <c r="I272" s="4"/>
      <c r="J272" s="5" t="s">
        <v>1192</v>
      </c>
      <c r="K272" s="4" t="s">
        <v>1241</v>
      </c>
      <c r="L272" s="9" t="s">
        <v>1297</v>
      </c>
      <c r="N272" s="4"/>
      <c r="O272" s="4"/>
      <c r="P272" s="4"/>
      <c r="Q272" s="4"/>
      <c r="R272" s="4"/>
      <c r="S272" s="4"/>
      <c r="T272" s="4"/>
      <c r="U272" s="4"/>
      <c r="V272" s="4"/>
      <c r="W272" s="4"/>
      <c r="X272" s="4"/>
      <c r="Y272" s="4"/>
      <c r="Z272" s="4"/>
      <c r="AA272" s="4"/>
      <c r="AB272" s="4"/>
      <c r="AC272" s="4"/>
      <c r="AD272" s="4"/>
      <c r="AE272" s="4"/>
      <c r="AF272" s="4"/>
      <c r="AG272" s="4">
        <v>1</v>
      </c>
      <c r="AH272" s="6" t="s">
        <v>1237</v>
      </c>
      <c r="AI272" s="7" t="s">
        <v>485</v>
      </c>
      <c r="AJ272" s="21" t="s">
        <v>491</v>
      </c>
      <c r="AK272" s="9">
        <v>50417</v>
      </c>
      <c r="AL272" s="12" t="s">
        <v>608</v>
      </c>
      <c r="AM272" s="8" t="s">
        <v>1196</v>
      </c>
      <c r="AN272" s="8"/>
      <c r="AO272" s="1"/>
      <c r="BH272" s="128" t="s">
        <v>1207</v>
      </c>
      <c r="BI272" s="128" t="s">
        <v>1207</v>
      </c>
      <c r="BJ272" s="129" t="s">
        <v>1207</v>
      </c>
    </row>
    <row r="273" spans="1:62" ht="38.25" customHeight="1" x14ac:dyDescent="0.2">
      <c r="C273" s="9">
        <v>1</v>
      </c>
      <c r="D273" s="22" t="s">
        <v>73</v>
      </c>
      <c r="E273" s="4" t="s">
        <v>501</v>
      </c>
      <c r="F273" s="4" t="s">
        <v>263</v>
      </c>
      <c r="G273" s="4"/>
      <c r="H273" s="4"/>
      <c r="I273" s="4"/>
      <c r="J273" s="5">
        <v>325</v>
      </c>
      <c r="K273" s="4"/>
      <c r="L273" s="9" t="s">
        <v>1299</v>
      </c>
      <c r="M273" s="9" t="s">
        <v>1384</v>
      </c>
      <c r="N273" s="4"/>
      <c r="O273" s="4"/>
      <c r="P273" s="4"/>
      <c r="Q273" s="4"/>
      <c r="R273" s="4"/>
      <c r="S273" s="4"/>
      <c r="T273" s="4"/>
      <c r="U273" s="4"/>
      <c r="V273" s="4"/>
      <c r="W273" s="4"/>
      <c r="X273" s="4"/>
      <c r="Y273" s="4"/>
      <c r="Z273" s="4"/>
      <c r="AA273" s="4"/>
      <c r="AB273" s="4"/>
      <c r="AC273" s="4"/>
      <c r="AD273" s="4"/>
      <c r="AE273" s="4"/>
      <c r="AF273" s="4"/>
      <c r="AG273" s="4"/>
      <c r="AH273" s="1"/>
      <c r="AI273" s="7" t="s">
        <v>485</v>
      </c>
      <c r="AJ273" s="21" t="s">
        <v>491</v>
      </c>
      <c r="AK273" s="1">
        <v>50417</v>
      </c>
      <c r="AL273" s="12" t="s">
        <v>608</v>
      </c>
      <c r="AM273" s="8">
        <v>1000</v>
      </c>
      <c r="AN273" s="8" t="s">
        <v>411</v>
      </c>
      <c r="AO273" s="1" t="s">
        <v>440</v>
      </c>
      <c r="AT273" s="9" t="s">
        <v>952</v>
      </c>
      <c r="AU273" s="9" t="s">
        <v>951</v>
      </c>
      <c r="AV273" s="9" t="s">
        <v>1318</v>
      </c>
      <c r="BE273" s="9" t="s">
        <v>950</v>
      </c>
      <c r="BF273" s="9" t="s">
        <v>1346</v>
      </c>
      <c r="BH273" s="128" t="s">
        <v>1207</v>
      </c>
      <c r="BI273" s="128" t="s">
        <v>1207</v>
      </c>
      <c r="BJ273" s="129" t="s">
        <v>1207</v>
      </c>
    </row>
    <row r="274" spans="1:62" ht="38.25" customHeight="1" x14ac:dyDescent="0.2">
      <c r="B274" s="9" t="s">
        <v>607</v>
      </c>
      <c r="C274" s="9">
        <v>1</v>
      </c>
      <c r="D274" s="22" t="s">
        <v>210</v>
      </c>
      <c r="E274" s="4" t="s">
        <v>503</v>
      </c>
      <c r="F274" s="4" t="s">
        <v>378</v>
      </c>
      <c r="G274" s="4" t="s">
        <v>608</v>
      </c>
      <c r="H274" s="4" t="s">
        <v>607</v>
      </c>
      <c r="I274" s="4"/>
      <c r="J274" s="5">
        <v>252</v>
      </c>
      <c r="K274" s="4" t="s">
        <v>1220</v>
      </c>
      <c r="L274" s="9" t="s">
        <v>1296</v>
      </c>
      <c r="N274" s="4"/>
      <c r="O274" s="4"/>
      <c r="P274" s="4"/>
      <c r="Q274" s="4"/>
      <c r="R274" s="4">
        <v>1</v>
      </c>
      <c r="S274" s="4">
        <v>1</v>
      </c>
      <c r="T274" s="4"/>
      <c r="U274" s="4">
        <v>1</v>
      </c>
      <c r="V274" s="4"/>
      <c r="W274" s="4"/>
      <c r="X274" s="4">
        <v>1</v>
      </c>
      <c r="Y274" s="4">
        <v>1</v>
      </c>
      <c r="Z274" s="4"/>
      <c r="AA274" s="4"/>
      <c r="AB274" s="4"/>
      <c r="AC274" s="4"/>
      <c r="AD274" s="4"/>
      <c r="AE274" s="4">
        <v>1</v>
      </c>
      <c r="AF274" s="4">
        <v>1</v>
      </c>
      <c r="AG274" s="4"/>
      <c r="AH274" s="1" t="s">
        <v>1260</v>
      </c>
      <c r="AI274" s="7" t="s">
        <v>23</v>
      </c>
      <c r="AJ274" s="21" t="s">
        <v>491</v>
      </c>
      <c r="AK274" s="1">
        <v>32321</v>
      </c>
      <c r="AL274" s="12" t="s">
        <v>608</v>
      </c>
      <c r="AM274" s="8">
        <v>729</v>
      </c>
      <c r="AN274" s="8" t="s">
        <v>411</v>
      </c>
      <c r="AO274" s="1" t="s">
        <v>479</v>
      </c>
      <c r="AR274" s="9">
        <v>45</v>
      </c>
      <c r="AS274" s="9" t="s">
        <v>1289</v>
      </c>
      <c r="BH274" s="128" t="s">
        <v>1207</v>
      </c>
      <c r="BI274" s="128" t="s">
        <v>1207</v>
      </c>
      <c r="BJ274" s="129" t="s">
        <v>1207</v>
      </c>
    </row>
    <row r="275" spans="1:62" ht="38.25" customHeight="1" x14ac:dyDescent="0.2">
      <c r="A275" s="9" t="s">
        <v>607</v>
      </c>
      <c r="B275" s="9" t="s">
        <v>607</v>
      </c>
      <c r="C275" s="9">
        <v>1</v>
      </c>
      <c r="D275" s="22" t="s">
        <v>211</v>
      </c>
      <c r="E275" s="4" t="s">
        <v>502</v>
      </c>
      <c r="F275" s="4" t="s">
        <v>379</v>
      </c>
      <c r="G275" s="4" t="s">
        <v>607</v>
      </c>
      <c r="H275" s="4" t="s">
        <v>608</v>
      </c>
      <c r="I275" s="4" t="s">
        <v>607</v>
      </c>
      <c r="J275" s="5">
        <v>535</v>
      </c>
      <c r="K275" s="4" t="s">
        <v>844</v>
      </c>
      <c r="L275" s="9" t="s">
        <v>1295</v>
      </c>
      <c r="M275" s="9" t="s">
        <v>1383</v>
      </c>
      <c r="N275" s="4">
        <v>0</v>
      </c>
      <c r="O275" s="4">
        <v>1</v>
      </c>
      <c r="P275" s="4">
        <v>0</v>
      </c>
      <c r="Q275" s="4">
        <v>0</v>
      </c>
      <c r="R275" s="4">
        <v>0</v>
      </c>
      <c r="S275" s="4">
        <v>1</v>
      </c>
      <c r="T275" s="4">
        <v>0</v>
      </c>
      <c r="U275" s="4">
        <v>0</v>
      </c>
      <c r="V275" s="4">
        <v>2</v>
      </c>
      <c r="W275" s="4">
        <v>0</v>
      </c>
      <c r="X275" s="4">
        <v>0</v>
      </c>
      <c r="Y275" s="4">
        <v>0</v>
      </c>
      <c r="Z275" s="4">
        <v>0</v>
      </c>
      <c r="AA275" s="4">
        <v>0</v>
      </c>
      <c r="AB275" s="4">
        <v>0</v>
      </c>
      <c r="AC275" s="4">
        <v>0</v>
      </c>
      <c r="AD275" s="4">
        <v>0</v>
      </c>
      <c r="AE275" s="4">
        <v>0</v>
      </c>
      <c r="AF275" s="4">
        <v>0</v>
      </c>
      <c r="AG275" s="4">
        <v>0</v>
      </c>
      <c r="AH275" s="1" t="s">
        <v>843</v>
      </c>
      <c r="AI275" s="7" t="s">
        <v>23</v>
      </c>
      <c r="AJ275" s="21" t="s">
        <v>491</v>
      </c>
      <c r="AK275" s="1">
        <v>28553</v>
      </c>
      <c r="AL275" s="12" t="s">
        <v>608</v>
      </c>
      <c r="AM275" s="8">
        <v>1775</v>
      </c>
      <c r="AN275" s="8" t="s">
        <v>411</v>
      </c>
      <c r="AO275" s="1" t="s">
        <v>480</v>
      </c>
      <c r="AR275" s="9" t="s">
        <v>845</v>
      </c>
      <c r="AS275" s="9" t="s">
        <v>1290</v>
      </c>
      <c r="BD275" s="9" t="s">
        <v>16</v>
      </c>
      <c r="BH275" s="128" t="s">
        <v>1207</v>
      </c>
      <c r="BI275" s="128" t="s">
        <v>1207</v>
      </c>
      <c r="BJ275" s="129" t="s">
        <v>1207</v>
      </c>
    </row>
    <row r="276" spans="1:62" ht="38.25" customHeight="1" x14ac:dyDescent="0.2">
      <c r="A276" s="9" t="s">
        <v>607</v>
      </c>
      <c r="B276" s="9" t="s">
        <v>607</v>
      </c>
      <c r="C276" s="9">
        <v>1</v>
      </c>
      <c r="D276" s="22" t="s">
        <v>212</v>
      </c>
      <c r="E276" s="4" t="s">
        <v>503</v>
      </c>
      <c r="F276" s="4" t="s">
        <v>1498</v>
      </c>
      <c r="G276" s="4" t="s">
        <v>607</v>
      </c>
      <c r="H276" s="4" t="s">
        <v>607</v>
      </c>
      <c r="I276" s="4" t="s">
        <v>608</v>
      </c>
      <c r="J276" s="5">
        <v>65</v>
      </c>
      <c r="K276" s="4" t="s">
        <v>847</v>
      </c>
      <c r="L276" s="9" t="s">
        <v>1298</v>
      </c>
      <c r="N276" s="4">
        <v>0</v>
      </c>
      <c r="O276" s="4">
        <v>1</v>
      </c>
      <c r="P276" s="4">
        <v>2</v>
      </c>
      <c r="Q276" s="4">
        <v>2</v>
      </c>
      <c r="R276" s="4">
        <v>1</v>
      </c>
      <c r="S276" s="4">
        <v>1</v>
      </c>
      <c r="T276" s="4">
        <v>2</v>
      </c>
      <c r="U276" s="4">
        <v>0</v>
      </c>
      <c r="V276" s="4">
        <v>0</v>
      </c>
      <c r="W276" s="4">
        <v>3</v>
      </c>
      <c r="X276" s="4">
        <v>1</v>
      </c>
      <c r="Y276" s="4">
        <v>1</v>
      </c>
      <c r="Z276" s="4">
        <v>1</v>
      </c>
      <c r="AA276" s="4">
        <v>2</v>
      </c>
      <c r="AB276" s="4">
        <v>0</v>
      </c>
      <c r="AC276" s="4">
        <v>1</v>
      </c>
      <c r="AD276" s="4">
        <v>1</v>
      </c>
      <c r="AE276" s="4">
        <v>1</v>
      </c>
      <c r="AF276" s="4">
        <v>3</v>
      </c>
      <c r="AG276" s="4">
        <v>1</v>
      </c>
      <c r="AH276" s="1" t="s">
        <v>846</v>
      </c>
      <c r="AI276" s="7" t="s">
        <v>23</v>
      </c>
      <c r="AJ276" s="21" t="s">
        <v>491</v>
      </c>
      <c r="AK276" s="1">
        <v>32321</v>
      </c>
      <c r="AL276" s="12" t="s">
        <v>608</v>
      </c>
      <c r="AM276" s="8">
        <v>45</v>
      </c>
      <c r="AN276" s="8" t="s">
        <v>410</v>
      </c>
      <c r="AO276" s="1" t="s">
        <v>454</v>
      </c>
      <c r="AR276" s="9" t="s">
        <v>614</v>
      </c>
      <c r="AS276" s="9" t="s">
        <v>1290</v>
      </c>
      <c r="BH276" s="128">
        <v>1</v>
      </c>
      <c r="BI276" s="128" t="s">
        <v>1207</v>
      </c>
      <c r="BJ276" s="129" t="s">
        <v>1207</v>
      </c>
    </row>
    <row r="277" spans="1:62" ht="38.25" customHeight="1" x14ac:dyDescent="0.2">
      <c r="C277" s="9">
        <v>1</v>
      </c>
      <c r="D277" s="22" t="s">
        <v>213</v>
      </c>
      <c r="E277" s="4" t="s">
        <v>503</v>
      </c>
      <c r="F277" s="4" t="s">
        <v>380</v>
      </c>
      <c r="G277" s="4"/>
      <c r="H277" s="4"/>
      <c r="I277" s="4"/>
      <c r="J277" s="5">
        <v>189</v>
      </c>
      <c r="K277" s="4"/>
      <c r="N277" s="4"/>
      <c r="O277" s="4"/>
      <c r="P277" s="4"/>
      <c r="Q277" s="4"/>
      <c r="R277" s="4"/>
      <c r="S277" s="4"/>
      <c r="T277" s="4"/>
      <c r="U277" s="4"/>
      <c r="V277" s="4"/>
      <c r="W277" s="4"/>
      <c r="X277" s="4"/>
      <c r="Y277" s="4"/>
      <c r="Z277" s="4"/>
      <c r="AA277" s="4"/>
      <c r="AB277" s="4"/>
      <c r="AC277" s="4"/>
      <c r="AD277" s="4"/>
      <c r="AE277" s="4"/>
      <c r="AF277" s="4"/>
      <c r="AG277" s="4"/>
      <c r="AH277" s="1"/>
      <c r="AI277" s="7" t="s">
        <v>23</v>
      </c>
      <c r="AJ277" s="21" t="s">
        <v>491</v>
      </c>
      <c r="AK277" s="1">
        <v>35104</v>
      </c>
      <c r="AL277" s="12" t="s">
        <v>608</v>
      </c>
      <c r="AM277" s="8">
        <v>200</v>
      </c>
      <c r="AN277" s="8" t="s">
        <v>411</v>
      </c>
      <c r="AO277" s="1" t="s">
        <v>481</v>
      </c>
      <c r="BH277" s="128" t="s">
        <v>1207</v>
      </c>
      <c r="BI277" s="128" t="s">
        <v>1207</v>
      </c>
      <c r="BJ277" s="129" t="s">
        <v>1207</v>
      </c>
    </row>
    <row r="278" spans="1:62" ht="38.25" customHeight="1" x14ac:dyDescent="0.2">
      <c r="B278" s="9" t="s">
        <v>607</v>
      </c>
      <c r="C278" s="9">
        <v>1</v>
      </c>
      <c r="D278" s="23" t="s">
        <v>513</v>
      </c>
      <c r="E278" s="9" t="s">
        <v>494</v>
      </c>
      <c r="F278" s="9" t="s">
        <v>485</v>
      </c>
      <c r="G278" s="9" t="s">
        <v>608</v>
      </c>
      <c r="H278" s="9" t="s">
        <v>607</v>
      </c>
      <c r="J278" s="9" t="s">
        <v>1210</v>
      </c>
      <c r="K278" s="9" t="s">
        <v>1261</v>
      </c>
      <c r="Y278" s="9">
        <v>1</v>
      </c>
      <c r="Z278" s="9">
        <v>1</v>
      </c>
      <c r="AA278" s="9">
        <v>1</v>
      </c>
      <c r="AF278" s="9">
        <v>1</v>
      </c>
      <c r="AG278" s="9">
        <v>1</v>
      </c>
      <c r="AH278" s="9" t="s">
        <v>1262</v>
      </c>
      <c r="AI278" s="9" t="s">
        <v>485</v>
      </c>
      <c r="AJ278" s="21" t="s">
        <v>491</v>
      </c>
      <c r="AK278" s="9">
        <v>35000</v>
      </c>
      <c r="AL278" s="44" t="s">
        <v>608</v>
      </c>
      <c r="AM278" s="20" t="s">
        <v>624</v>
      </c>
      <c r="BH278" s="128" t="s">
        <v>1207</v>
      </c>
      <c r="BI278" s="128" t="s">
        <v>1207</v>
      </c>
      <c r="BJ278" s="129" t="s">
        <v>1207</v>
      </c>
    </row>
    <row r="279" spans="1:62" ht="38.25" customHeight="1" x14ac:dyDescent="0.2">
      <c r="A279" s="9" t="s">
        <v>607</v>
      </c>
      <c r="B279" s="9" t="s">
        <v>607</v>
      </c>
      <c r="C279" s="9">
        <v>1</v>
      </c>
      <c r="D279" s="22" t="s">
        <v>144</v>
      </c>
      <c r="E279" s="4" t="s">
        <v>501</v>
      </c>
      <c r="F279" s="4" t="s">
        <v>322</v>
      </c>
      <c r="G279" s="4" t="s">
        <v>607</v>
      </c>
      <c r="H279" s="4" t="s">
        <v>608</v>
      </c>
      <c r="I279" s="4" t="s">
        <v>607</v>
      </c>
      <c r="J279" s="5">
        <v>437</v>
      </c>
      <c r="K279" s="4" t="s">
        <v>674</v>
      </c>
      <c r="L279" s="9" t="s">
        <v>1295</v>
      </c>
      <c r="M279" s="9" t="s">
        <v>1384</v>
      </c>
      <c r="N279" s="4">
        <v>0</v>
      </c>
      <c r="O279" s="4">
        <v>0</v>
      </c>
      <c r="P279" s="4">
        <v>1</v>
      </c>
      <c r="Q279" s="4">
        <v>1</v>
      </c>
      <c r="R279" s="4">
        <v>0</v>
      </c>
      <c r="S279" s="4">
        <v>2</v>
      </c>
      <c r="T279" s="4">
        <v>1</v>
      </c>
      <c r="U279" s="4">
        <v>0</v>
      </c>
      <c r="V279" s="4">
        <v>0</v>
      </c>
      <c r="W279" s="4">
        <v>0</v>
      </c>
      <c r="X279" s="4">
        <v>0</v>
      </c>
      <c r="Y279" s="4">
        <v>0</v>
      </c>
      <c r="Z279" s="4">
        <v>1</v>
      </c>
      <c r="AA279" s="4">
        <v>1</v>
      </c>
      <c r="AB279" s="4">
        <v>0</v>
      </c>
      <c r="AC279" s="4">
        <v>0</v>
      </c>
      <c r="AD279" s="4">
        <v>0</v>
      </c>
      <c r="AE279" s="4">
        <v>0</v>
      </c>
      <c r="AF279" s="4">
        <v>1</v>
      </c>
      <c r="AG279" s="4"/>
      <c r="AH279" s="1" t="s">
        <v>689</v>
      </c>
      <c r="AI279" s="7" t="s">
        <v>488</v>
      </c>
      <c r="AJ279" s="21" t="s">
        <v>491</v>
      </c>
      <c r="AK279" s="1">
        <v>33909</v>
      </c>
      <c r="AL279" s="12" t="s">
        <v>608</v>
      </c>
      <c r="AM279" s="8">
        <v>1000</v>
      </c>
      <c r="AN279" s="8" t="s">
        <v>410</v>
      </c>
      <c r="AO279" s="1" t="s">
        <v>418</v>
      </c>
      <c r="AR279" s="9" t="s">
        <v>614</v>
      </c>
      <c r="AS279" s="9" t="s">
        <v>1290</v>
      </c>
      <c r="BD279" s="9" t="s">
        <v>16</v>
      </c>
      <c r="BH279" s="128" t="s">
        <v>1207</v>
      </c>
      <c r="BI279" s="128">
        <v>1</v>
      </c>
      <c r="BJ279" s="129" t="s">
        <v>1207</v>
      </c>
    </row>
    <row r="280" spans="1:62" ht="38.25" customHeight="1" x14ac:dyDescent="0.2">
      <c r="C280" s="9">
        <v>1</v>
      </c>
      <c r="D280" s="22" t="s">
        <v>1439</v>
      </c>
      <c r="E280" s="4" t="s">
        <v>503</v>
      </c>
      <c r="F280" s="4"/>
      <c r="G280" s="4"/>
      <c r="H280" s="4"/>
      <c r="I280" s="4"/>
      <c r="J280" s="5"/>
      <c r="K280" s="4"/>
      <c r="N280" s="4"/>
      <c r="O280" s="4"/>
      <c r="P280" s="4"/>
      <c r="Q280" s="4"/>
      <c r="R280" s="4"/>
      <c r="S280" s="4"/>
      <c r="T280" s="4"/>
      <c r="U280" s="4"/>
      <c r="V280" s="4"/>
      <c r="W280" s="4"/>
      <c r="X280" s="4"/>
      <c r="Y280" s="4"/>
      <c r="Z280" s="4"/>
      <c r="AA280" s="4"/>
      <c r="AB280" s="4"/>
      <c r="AC280" s="4"/>
      <c r="AD280" s="4"/>
      <c r="AE280" s="4"/>
      <c r="AF280" s="4"/>
      <c r="AG280" s="4"/>
      <c r="AH280" s="1"/>
      <c r="AI280" s="4" t="s">
        <v>22</v>
      </c>
      <c r="AJ280" s="21" t="s">
        <v>491</v>
      </c>
      <c r="AK280" s="1">
        <v>52396</v>
      </c>
      <c r="AL280" s="12" t="s">
        <v>608</v>
      </c>
      <c r="AM280" s="8"/>
      <c r="AN280" s="8"/>
      <c r="AO280" s="1"/>
      <c r="BH280" s="128" t="s">
        <v>1207</v>
      </c>
      <c r="BI280" s="128" t="s">
        <v>1207</v>
      </c>
      <c r="BJ280" s="129" t="s">
        <v>1207</v>
      </c>
    </row>
    <row r="281" spans="1:62" ht="38.25" customHeight="1" x14ac:dyDescent="0.2">
      <c r="C281" s="9">
        <v>1</v>
      </c>
      <c r="D281" s="5" t="s">
        <v>122</v>
      </c>
      <c r="E281" s="1" t="s">
        <v>514</v>
      </c>
      <c r="F281" s="1" t="s">
        <v>298</v>
      </c>
      <c r="G281" s="1"/>
      <c r="H281" s="1"/>
      <c r="I281" s="1"/>
      <c r="J281" s="5"/>
      <c r="K281" s="1"/>
      <c r="N281" s="1"/>
      <c r="O281" s="1"/>
      <c r="P281" s="1"/>
      <c r="Q281" s="1"/>
      <c r="R281" s="1"/>
      <c r="S281" s="1"/>
      <c r="T281" s="1"/>
      <c r="U281" s="1"/>
      <c r="V281" s="1"/>
      <c r="W281" s="1"/>
      <c r="X281" s="1"/>
      <c r="Y281" s="1"/>
      <c r="Z281" s="1"/>
      <c r="AA281" s="1"/>
      <c r="AB281" s="1"/>
      <c r="AC281" s="1"/>
      <c r="AD281" s="1"/>
      <c r="AE281" s="1"/>
      <c r="AF281" s="1"/>
      <c r="AG281" s="1"/>
      <c r="AH281" s="1"/>
      <c r="AI281" s="5" t="s">
        <v>486</v>
      </c>
      <c r="AJ281" s="21" t="s">
        <v>491</v>
      </c>
      <c r="AK281" s="1">
        <v>19356</v>
      </c>
      <c r="AL281" s="12" t="s">
        <v>608</v>
      </c>
      <c r="AM281" s="8"/>
      <c r="AN281" s="8"/>
      <c r="AO281" s="1"/>
      <c r="BH281" s="128" t="s">
        <v>1207</v>
      </c>
      <c r="BI281" s="128" t="s">
        <v>1207</v>
      </c>
      <c r="BJ281" s="129" t="s">
        <v>1207</v>
      </c>
    </row>
    <row r="282" spans="1:62" ht="38.25" customHeight="1" x14ac:dyDescent="0.2">
      <c r="A282" s="9" t="s">
        <v>607</v>
      </c>
      <c r="B282" s="9" t="s">
        <v>607</v>
      </c>
      <c r="C282" s="9">
        <v>1</v>
      </c>
      <c r="D282" s="22" t="s">
        <v>111</v>
      </c>
      <c r="E282" s="4" t="s">
        <v>501</v>
      </c>
      <c r="F282" s="4" t="s">
        <v>292</v>
      </c>
      <c r="G282" s="4" t="s">
        <v>607</v>
      </c>
      <c r="H282" s="4" t="s">
        <v>607</v>
      </c>
      <c r="I282" s="4" t="s">
        <v>607</v>
      </c>
      <c r="J282" s="5">
        <v>4781</v>
      </c>
      <c r="K282" s="4" t="s">
        <v>691</v>
      </c>
      <c r="L282" s="9" t="s">
        <v>1295</v>
      </c>
      <c r="M282" s="9" t="s">
        <v>1383</v>
      </c>
      <c r="N282" s="4">
        <v>0</v>
      </c>
      <c r="O282" s="4">
        <v>0</v>
      </c>
      <c r="P282" s="4">
        <v>0</v>
      </c>
      <c r="Q282" s="4">
        <v>0</v>
      </c>
      <c r="R282" s="4">
        <v>0</v>
      </c>
      <c r="S282" s="4">
        <v>1</v>
      </c>
      <c r="T282" s="4">
        <v>0</v>
      </c>
      <c r="U282" s="4">
        <v>0</v>
      </c>
      <c r="V282" s="4">
        <v>0</v>
      </c>
      <c r="W282" s="4">
        <v>0</v>
      </c>
      <c r="X282" s="4">
        <v>0</v>
      </c>
      <c r="Y282" s="4">
        <v>0</v>
      </c>
      <c r="Z282" s="4">
        <v>1</v>
      </c>
      <c r="AA282" s="4">
        <v>0</v>
      </c>
      <c r="AB282" s="4">
        <v>0</v>
      </c>
      <c r="AC282" s="4">
        <v>0</v>
      </c>
      <c r="AD282" s="4">
        <v>0</v>
      </c>
      <c r="AE282" s="4">
        <v>0</v>
      </c>
      <c r="AF282" s="4">
        <v>2</v>
      </c>
      <c r="AG282" s="4"/>
      <c r="AH282" s="1" t="s">
        <v>690</v>
      </c>
      <c r="AI282" s="7" t="s">
        <v>486</v>
      </c>
      <c r="AJ282" s="21" t="s">
        <v>491</v>
      </c>
      <c r="AK282" s="1">
        <v>19356</v>
      </c>
      <c r="AL282" s="12" t="s">
        <v>608</v>
      </c>
      <c r="AM282" s="8">
        <v>16185</v>
      </c>
      <c r="AN282" s="8" t="s">
        <v>411</v>
      </c>
      <c r="AO282" s="5" t="s">
        <v>456</v>
      </c>
      <c r="AR282" s="9" t="s">
        <v>646</v>
      </c>
      <c r="AS282" s="9" t="s">
        <v>1291</v>
      </c>
      <c r="AT282" s="9" t="s">
        <v>1186</v>
      </c>
      <c r="AU282" s="9" t="s">
        <v>1337</v>
      </c>
      <c r="AV282" s="9" t="s">
        <v>1314</v>
      </c>
      <c r="BE282" s="9" t="s">
        <v>1357</v>
      </c>
      <c r="BF282" s="9" t="s">
        <v>1316</v>
      </c>
      <c r="BG282" s="9" t="s">
        <v>954</v>
      </c>
      <c r="BH282" s="128" t="s">
        <v>1207</v>
      </c>
      <c r="BI282" s="128" t="s">
        <v>1207</v>
      </c>
      <c r="BJ282" s="129">
        <v>1</v>
      </c>
    </row>
    <row r="283" spans="1:62" ht="38.25" customHeight="1" x14ac:dyDescent="0.2">
      <c r="C283" s="9">
        <v>1</v>
      </c>
      <c r="D283" s="22" t="s">
        <v>1144</v>
      </c>
      <c r="E283" s="4" t="s">
        <v>501</v>
      </c>
      <c r="F283" s="4"/>
      <c r="G283" s="4" t="s">
        <v>607</v>
      </c>
      <c r="H283" s="4"/>
      <c r="I283" s="4"/>
      <c r="J283" s="5"/>
      <c r="K283" s="4"/>
      <c r="L283" s="9" t="s">
        <v>1297</v>
      </c>
      <c r="N283" s="4"/>
      <c r="O283" s="4"/>
      <c r="P283" s="4"/>
      <c r="Q283" s="4"/>
      <c r="R283" s="4"/>
      <c r="S283" s="4"/>
      <c r="T283" s="4"/>
      <c r="U283" s="4"/>
      <c r="V283" s="4"/>
      <c r="W283" s="4"/>
      <c r="X283" s="4"/>
      <c r="Y283" s="4"/>
      <c r="Z283" s="4"/>
      <c r="AA283" s="4"/>
      <c r="AB283" s="4"/>
      <c r="AC283" s="4"/>
      <c r="AD283" s="4"/>
      <c r="AE283" s="4"/>
      <c r="AF283" s="4"/>
      <c r="AG283" s="4"/>
      <c r="AH283" s="1" t="s">
        <v>1263</v>
      </c>
      <c r="AI283" s="7" t="s">
        <v>486</v>
      </c>
      <c r="AJ283" s="21" t="s">
        <v>491</v>
      </c>
      <c r="AK283" s="1">
        <v>19356</v>
      </c>
      <c r="AL283" s="12" t="s">
        <v>608</v>
      </c>
      <c r="AM283" s="8"/>
      <c r="AN283" s="8"/>
      <c r="AO283" s="5"/>
      <c r="BB283" s="9" t="s">
        <v>1159</v>
      </c>
      <c r="BC283" s="9" t="s">
        <v>1158</v>
      </c>
      <c r="BH283" s="128" t="s">
        <v>1207</v>
      </c>
      <c r="BI283" s="128" t="s">
        <v>1207</v>
      </c>
      <c r="BJ283" s="129" t="s">
        <v>1207</v>
      </c>
    </row>
    <row r="284" spans="1:62" ht="38.25" customHeight="1" x14ac:dyDescent="0.2">
      <c r="A284" s="9" t="s">
        <v>607</v>
      </c>
      <c r="C284" s="9">
        <v>1</v>
      </c>
      <c r="D284" s="22" t="s">
        <v>599</v>
      </c>
      <c r="E284" s="4" t="s">
        <v>502</v>
      </c>
      <c r="F284" s="4" t="s">
        <v>282</v>
      </c>
      <c r="G284" s="4" t="s">
        <v>607</v>
      </c>
      <c r="H284" s="4" t="s">
        <v>607</v>
      </c>
      <c r="I284" s="4" t="s">
        <v>766</v>
      </c>
      <c r="J284" s="14" t="s">
        <v>850</v>
      </c>
      <c r="K284" s="4" t="s">
        <v>849</v>
      </c>
      <c r="L284" s="9" t="s">
        <v>1301</v>
      </c>
      <c r="N284" s="4">
        <v>1</v>
      </c>
      <c r="O284" s="4">
        <v>1</v>
      </c>
      <c r="P284" s="4">
        <v>1</v>
      </c>
      <c r="Q284" s="4">
        <v>1</v>
      </c>
      <c r="R284" s="4">
        <v>1</v>
      </c>
      <c r="S284" s="4">
        <v>1</v>
      </c>
      <c r="T284" s="4">
        <v>1</v>
      </c>
      <c r="U284" s="4">
        <v>0</v>
      </c>
      <c r="V284" s="4">
        <v>0</v>
      </c>
      <c r="W284" s="4">
        <v>1</v>
      </c>
      <c r="X284" s="4">
        <v>1</v>
      </c>
      <c r="Y284" s="4">
        <v>1</v>
      </c>
      <c r="Z284" s="4">
        <v>2</v>
      </c>
      <c r="AA284" s="4">
        <v>1</v>
      </c>
      <c r="AB284" s="4">
        <v>0</v>
      </c>
      <c r="AC284" s="4">
        <v>0</v>
      </c>
      <c r="AD284" s="4">
        <v>1</v>
      </c>
      <c r="AE284" s="4">
        <v>2</v>
      </c>
      <c r="AF284" s="4">
        <v>1</v>
      </c>
      <c r="AG284" s="4">
        <v>0</v>
      </c>
      <c r="AH284" s="1" t="s">
        <v>848</v>
      </c>
      <c r="AI284" s="7" t="s">
        <v>486</v>
      </c>
      <c r="AJ284" s="21" t="s">
        <v>491</v>
      </c>
      <c r="AK284" s="1">
        <v>36346</v>
      </c>
      <c r="AL284" s="12" t="s">
        <v>608</v>
      </c>
      <c r="AM284" s="15"/>
      <c r="AN284" s="15" t="s">
        <v>624</v>
      </c>
      <c r="AO284" s="16"/>
      <c r="BH284" s="128" t="s">
        <v>1207</v>
      </c>
      <c r="BI284" s="128" t="s">
        <v>1207</v>
      </c>
      <c r="BJ284" s="129" t="s">
        <v>1207</v>
      </c>
    </row>
    <row r="285" spans="1:62" ht="38.25" customHeight="1" x14ac:dyDescent="0.2">
      <c r="B285" s="9" t="s">
        <v>607</v>
      </c>
      <c r="C285" s="9">
        <v>1</v>
      </c>
      <c r="D285" s="22" t="s">
        <v>191</v>
      </c>
      <c r="E285" s="4" t="s">
        <v>503</v>
      </c>
      <c r="F285" s="4" t="s">
        <v>1449</v>
      </c>
      <c r="G285" s="4" t="s">
        <v>608</v>
      </c>
      <c r="H285" s="4" t="s">
        <v>607</v>
      </c>
      <c r="I285" s="4"/>
      <c r="J285" s="5">
        <v>19</v>
      </c>
      <c r="K285" s="4" t="s">
        <v>1228</v>
      </c>
      <c r="L285" s="9" t="s">
        <v>1297</v>
      </c>
      <c r="N285" s="4"/>
      <c r="O285" s="4"/>
      <c r="P285" s="4"/>
      <c r="Q285" s="4"/>
      <c r="R285" s="4"/>
      <c r="S285" s="4"/>
      <c r="T285" s="4"/>
      <c r="U285" s="4"/>
      <c r="V285" s="4"/>
      <c r="W285" s="4"/>
      <c r="X285" s="4"/>
      <c r="Y285" s="4"/>
      <c r="Z285" s="4"/>
      <c r="AA285" s="4">
        <v>1</v>
      </c>
      <c r="AB285" s="4"/>
      <c r="AC285" s="4"/>
      <c r="AD285" s="4"/>
      <c r="AE285" s="4"/>
      <c r="AF285" s="4"/>
      <c r="AG285" s="4"/>
      <c r="AH285" s="1" t="s">
        <v>1264</v>
      </c>
      <c r="AI285" s="4" t="s">
        <v>22</v>
      </c>
      <c r="AJ285" s="21" t="s">
        <v>491</v>
      </c>
      <c r="AK285" s="1">
        <v>46319</v>
      </c>
      <c r="AL285" s="12" t="s">
        <v>608</v>
      </c>
      <c r="AM285" s="8">
        <v>40</v>
      </c>
      <c r="AN285" s="8" t="s">
        <v>410</v>
      </c>
      <c r="AO285" s="1" t="s">
        <v>417</v>
      </c>
      <c r="AR285" s="9" t="s">
        <v>1265</v>
      </c>
      <c r="AS285" s="9" t="s">
        <v>1291</v>
      </c>
      <c r="BH285" s="128" t="s">
        <v>1207</v>
      </c>
      <c r="BI285" s="128" t="s">
        <v>1207</v>
      </c>
      <c r="BJ285" s="129" t="s">
        <v>1207</v>
      </c>
    </row>
    <row r="286" spans="1:62" ht="38.25" customHeight="1" x14ac:dyDescent="0.2">
      <c r="C286" s="9">
        <v>1</v>
      </c>
      <c r="D286" s="22" t="s">
        <v>600</v>
      </c>
      <c r="E286" s="4" t="s">
        <v>503</v>
      </c>
      <c r="F286" s="4"/>
      <c r="G286" s="4"/>
      <c r="H286" s="4"/>
      <c r="I286" s="4"/>
      <c r="J286" s="5"/>
      <c r="K286" s="4"/>
      <c r="N286" s="4"/>
      <c r="O286" s="4"/>
      <c r="P286" s="4"/>
      <c r="Q286" s="4"/>
      <c r="R286" s="4"/>
      <c r="S286" s="4"/>
      <c r="T286" s="4"/>
      <c r="U286" s="4"/>
      <c r="V286" s="4"/>
      <c r="W286" s="4"/>
      <c r="X286" s="4"/>
      <c r="Y286" s="4"/>
      <c r="Z286" s="4"/>
      <c r="AA286" s="4"/>
      <c r="AB286" s="4"/>
      <c r="AC286" s="4"/>
      <c r="AD286" s="4"/>
      <c r="AE286" s="4"/>
      <c r="AF286" s="4"/>
      <c r="AG286" s="4"/>
      <c r="AH286" s="1"/>
      <c r="AI286" s="4" t="s">
        <v>22</v>
      </c>
      <c r="AJ286" s="21" t="s">
        <v>491</v>
      </c>
      <c r="AK286" s="1">
        <v>63859</v>
      </c>
      <c r="AL286" s="12" t="s">
        <v>608</v>
      </c>
      <c r="AM286" s="8"/>
      <c r="AN286" s="8"/>
      <c r="AO286" s="1"/>
      <c r="BH286" s="128" t="s">
        <v>1207</v>
      </c>
      <c r="BI286" s="128" t="s">
        <v>1207</v>
      </c>
      <c r="BJ286" s="129" t="s">
        <v>1207</v>
      </c>
    </row>
    <row r="287" spans="1:62" ht="38.25" customHeight="1" x14ac:dyDescent="0.2">
      <c r="C287" s="9">
        <v>1</v>
      </c>
      <c r="D287" s="22" t="s">
        <v>74</v>
      </c>
      <c r="E287" s="4" t="s">
        <v>8</v>
      </c>
      <c r="F287" s="4" t="s">
        <v>264</v>
      </c>
      <c r="G287" s="4"/>
      <c r="H287" s="4"/>
      <c r="I287" s="4"/>
      <c r="J287" s="5">
        <v>24</v>
      </c>
      <c r="K287" s="4"/>
      <c r="N287" s="4"/>
      <c r="O287" s="4"/>
      <c r="P287" s="4"/>
      <c r="Q287" s="4"/>
      <c r="R287" s="4"/>
      <c r="S287" s="4"/>
      <c r="T287" s="4"/>
      <c r="U287" s="4"/>
      <c r="V287" s="4"/>
      <c r="W287" s="4"/>
      <c r="X287" s="4"/>
      <c r="Y287" s="4"/>
      <c r="Z287" s="4"/>
      <c r="AA287" s="4"/>
      <c r="AB287" s="4"/>
      <c r="AC287" s="4"/>
      <c r="AD287" s="4"/>
      <c r="AE287" s="4"/>
      <c r="AF287" s="4"/>
      <c r="AG287" s="4"/>
      <c r="AH287" s="1"/>
      <c r="AI287" s="7" t="s">
        <v>485</v>
      </c>
      <c r="AJ287" s="21" t="s">
        <v>491</v>
      </c>
      <c r="AK287" s="1">
        <v>38750</v>
      </c>
      <c r="AL287" s="12" t="s">
        <v>608</v>
      </c>
      <c r="AM287" s="8">
        <v>75</v>
      </c>
      <c r="AN287" s="8" t="s">
        <v>410</v>
      </c>
      <c r="AO287" s="1" t="s">
        <v>414</v>
      </c>
      <c r="BH287" s="128" t="s">
        <v>1207</v>
      </c>
      <c r="BI287" s="128" t="s">
        <v>1207</v>
      </c>
      <c r="BJ287" s="129" t="s">
        <v>1207</v>
      </c>
    </row>
    <row r="288" spans="1:62" ht="38.25" customHeight="1" x14ac:dyDescent="0.2">
      <c r="C288" s="9">
        <v>1</v>
      </c>
      <c r="D288" s="22" t="s">
        <v>192</v>
      </c>
      <c r="E288" s="4" t="s">
        <v>8</v>
      </c>
      <c r="F288" s="4" t="s">
        <v>364</v>
      </c>
      <c r="G288" s="4"/>
      <c r="H288" s="4"/>
      <c r="I288" s="4"/>
      <c r="J288" s="5">
        <v>50</v>
      </c>
      <c r="K288" s="4"/>
      <c r="N288" s="4"/>
      <c r="O288" s="4"/>
      <c r="P288" s="4"/>
      <c r="Q288" s="4"/>
      <c r="R288" s="4"/>
      <c r="S288" s="4"/>
      <c r="T288" s="4"/>
      <c r="U288" s="4"/>
      <c r="V288" s="4"/>
      <c r="W288" s="4"/>
      <c r="X288" s="4"/>
      <c r="Y288" s="4"/>
      <c r="Z288" s="4"/>
      <c r="AA288" s="4"/>
      <c r="AB288" s="4"/>
      <c r="AC288" s="4"/>
      <c r="AD288" s="4"/>
      <c r="AE288" s="4"/>
      <c r="AF288" s="4"/>
      <c r="AG288" s="4"/>
      <c r="AH288" s="1"/>
      <c r="AI288" s="4" t="s">
        <v>22</v>
      </c>
      <c r="AJ288" s="21" t="s">
        <v>491</v>
      </c>
      <c r="AK288" s="1">
        <v>46037</v>
      </c>
      <c r="AL288" s="12" t="s">
        <v>608</v>
      </c>
      <c r="AM288" s="8">
        <v>75</v>
      </c>
      <c r="AN288" s="8" t="s">
        <v>410</v>
      </c>
      <c r="AO288" s="1" t="s">
        <v>416</v>
      </c>
      <c r="AX288" s="9">
        <v>0</v>
      </c>
      <c r="AY288" s="9" t="s">
        <v>1134</v>
      </c>
      <c r="AZ288" s="9" t="s">
        <v>1135</v>
      </c>
      <c r="BH288" s="128" t="s">
        <v>1207</v>
      </c>
      <c r="BI288" s="128" t="s">
        <v>1207</v>
      </c>
      <c r="BJ288" s="129" t="s">
        <v>1207</v>
      </c>
    </row>
    <row r="289" spans="1:62" ht="38.25" customHeight="1" x14ac:dyDescent="0.2">
      <c r="A289" s="9" t="s">
        <v>607</v>
      </c>
      <c r="B289" s="9" t="s">
        <v>607</v>
      </c>
      <c r="C289" s="9">
        <v>1</v>
      </c>
      <c r="D289" s="22" t="s">
        <v>214</v>
      </c>
      <c r="E289" s="4" t="s">
        <v>492</v>
      </c>
      <c r="F289" s="4" t="s">
        <v>381</v>
      </c>
      <c r="G289" s="4" t="s">
        <v>607</v>
      </c>
      <c r="H289" s="4" t="s">
        <v>607</v>
      </c>
      <c r="I289" s="4" t="s">
        <v>607</v>
      </c>
      <c r="J289" s="5">
        <v>1594</v>
      </c>
      <c r="K289" s="4" t="s">
        <v>719</v>
      </c>
      <c r="L289" s="9" t="s">
        <v>1295</v>
      </c>
      <c r="M289" s="9" t="s">
        <v>1384</v>
      </c>
      <c r="N289" s="4">
        <v>1</v>
      </c>
      <c r="O289" s="4">
        <v>0</v>
      </c>
      <c r="P289" s="4">
        <v>1</v>
      </c>
      <c r="Q289" s="4">
        <v>1</v>
      </c>
      <c r="R289" s="4">
        <v>2</v>
      </c>
      <c r="S289" s="4">
        <v>2</v>
      </c>
      <c r="T289" s="4">
        <v>1</v>
      </c>
      <c r="U289" s="4">
        <v>0</v>
      </c>
      <c r="V289" s="4">
        <v>0</v>
      </c>
      <c r="W289" s="4">
        <v>1</v>
      </c>
      <c r="X289" s="4">
        <v>0</v>
      </c>
      <c r="Y289" s="4">
        <v>0</v>
      </c>
      <c r="Z289" s="4">
        <v>1</v>
      </c>
      <c r="AA289" s="4">
        <v>1</v>
      </c>
      <c r="AB289" s="4">
        <v>1</v>
      </c>
      <c r="AC289" s="4">
        <v>1</v>
      </c>
      <c r="AD289" s="4">
        <v>1</v>
      </c>
      <c r="AE289" s="4">
        <v>2</v>
      </c>
      <c r="AF289" s="4">
        <v>2</v>
      </c>
      <c r="AG289" s="4">
        <v>0</v>
      </c>
      <c r="AH289" s="1" t="s">
        <v>851</v>
      </c>
      <c r="AI289" s="7" t="s">
        <v>23</v>
      </c>
      <c r="AJ289" s="21" t="s">
        <v>491</v>
      </c>
      <c r="AK289" s="1">
        <v>40455</v>
      </c>
      <c r="AL289" s="12" t="s">
        <v>608</v>
      </c>
      <c r="AM289" s="8">
        <v>3554</v>
      </c>
      <c r="AN289" s="8" t="s">
        <v>411</v>
      </c>
      <c r="AO289" s="1" t="s">
        <v>482</v>
      </c>
      <c r="AR289" s="9" t="s">
        <v>624</v>
      </c>
      <c r="AS289" s="9" t="s">
        <v>1289</v>
      </c>
      <c r="AU289" s="9" t="s">
        <v>852</v>
      </c>
      <c r="AV289" s="9" t="s">
        <v>1318</v>
      </c>
      <c r="BH289" s="128" t="s">
        <v>1207</v>
      </c>
      <c r="BI289" s="128" t="s">
        <v>1207</v>
      </c>
      <c r="BJ289" s="129" t="s">
        <v>1207</v>
      </c>
    </row>
    <row r="290" spans="1:62" ht="38.25" customHeight="1" x14ac:dyDescent="0.2">
      <c r="B290" s="9" t="s">
        <v>607</v>
      </c>
      <c r="C290" s="9">
        <v>1</v>
      </c>
      <c r="D290" s="22" t="s">
        <v>215</v>
      </c>
      <c r="E290" s="4" t="s">
        <v>514</v>
      </c>
      <c r="F290" s="4" t="s">
        <v>382</v>
      </c>
      <c r="G290" s="4" t="s">
        <v>607</v>
      </c>
      <c r="H290" s="4" t="s">
        <v>608</v>
      </c>
      <c r="I290" s="4"/>
      <c r="J290" s="5">
        <v>1513</v>
      </c>
      <c r="K290" s="4" t="s">
        <v>1220</v>
      </c>
      <c r="L290" s="9" t="s">
        <v>1299</v>
      </c>
      <c r="M290" s="9" t="s">
        <v>1383</v>
      </c>
      <c r="N290" s="4"/>
      <c r="O290" s="4"/>
      <c r="P290" s="4"/>
      <c r="Q290" s="4"/>
      <c r="R290" s="4"/>
      <c r="S290" s="4"/>
      <c r="T290" s="4"/>
      <c r="U290" s="4"/>
      <c r="V290" s="4"/>
      <c r="W290" s="4"/>
      <c r="X290" s="4"/>
      <c r="Y290" s="4"/>
      <c r="Z290" s="4"/>
      <c r="AA290" s="4"/>
      <c r="AB290" s="4"/>
      <c r="AC290" s="4"/>
      <c r="AD290" s="4"/>
      <c r="AE290" s="4"/>
      <c r="AF290" s="4"/>
      <c r="AG290" s="4"/>
      <c r="AH290" s="1" t="s">
        <v>1266</v>
      </c>
      <c r="AI290" s="7" t="s">
        <v>23</v>
      </c>
      <c r="AJ290" s="21" t="s">
        <v>491</v>
      </c>
      <c r="AK290" s="1">
        <v>40455</v>
      </c>
      <c r="AL290" s="12" t="s">
        <v>608</v>
      </c>
      <c r="AM290" s="8">
        <v>3600</v>
      </c>
      <c r="AN290" s="8"/>
      <c r="AO290" s="1"/>
      <c r="AR290" s="9" t="s">
        <v>1201</v>
      </c>
      <c r="AS290" s="9" t="s">
        <v>1289</v>
      </c>
      <c r="BH290" s="128" t="s">
        <v>1207</v>
      </c>
      <c r="BI290" s="128" t="s">
        <v>1207</v>
      </c>
      <c r="BJ290" s="129" t="s">
        <v>1207</v>
      </c>
    </row>
    <row r="291" spans="1:62" ht="38.25" customHeight="1" x14ac:dyDescent="0.2">
      <c r="A291" s="9" t="s">
        <v>607</v>
      </c>
      <c r="B291" s="9" t="s">
        <v>607</v>
      </c>
      <c r="C291" s="9">
        <v>1</v>
      </c>
      <c r="D291" s="22" t="s">
        <v>145</v>
      </c>
      <c r="E291" s="4" t="s">
        <v>501</v>
      </c>
      <c r="F291" s="4" t="s">
        <v>323</v>
      </c>
      <c r="G291" s="4" t="s">
        <v>607</v>
      </c>
      <c r="H291" s="4" t="s">
        <v>607</v>
      </c>
      <c r="I291" s="4" t="s">
        <v>607</v>
      </c>
      <c r="J291" s="5">
        <v>1110</v>
      </c>
      <c r="K291" s="4" t="s">
        <v>626</v>
      </c>
      <c r="L291" s="9" t="s">
        <v>1295</v>
      </c>
      <c r="M291" s="9" t="s">
        <v>1383</v>
      </c>
      <c r="N291" s="4">
        <v>1</v>
      </c>
      <c r="O291" s="4">
        <v>3</v>
      </c>
      <c r="P291" s="4">
        <v>1</v>
      </c>
      <c r="Q291" s="4">
        <v>1</v>
      </c>
      <c r="R291" s="4">
        <v>2</v>
      </c>
      <c r="S291" s="4">
        <v>2</v>
      </c>
      <c r="T291" s="4">
        <v>1</v>
      </c>
      <c r="U291" s="4">
        <v>1</v>
      </c>
      <c r="V291" s="4"/>
      <c r="W291" s="4">
        <v>1</v>
      </c>
      <c r="X291" s="4">
        <v>1</v>
      </c>
      <c r="Y291" s="4">
        <v>1</v>
      </c>
      <c r="Z291" s="4">
        <v>1</v>
      </c>
      <c r="AA291" s="4">
        <v>3</v>
      </c>
      <c r="AB291" s="4">
        <v>1</v>
      </c>
      <c r="AC291" s="4">
        <v>1</v>
      </c>
      <c r="AD291" s="4">
        <v>1</v>
      </c>
      <c r="AE291" s="4">
        <v>1</v>
      </c>
      <c r="AF291" s="4">
        <v>3</v>
      </c>
      <c r="AG291" s="4"/>
      <c r="AH291" s="1" t="s">
        <v>692</v>
      </c>
      <c r="AI291" s="7" t="s">
        <v>488</v>
      </c>
      <c r="AJ291" s="21" t="s">
        <v>491</v>
      </c>
      <c r="AK291" s="1">
        <v>18125</v>
      </c>
      <c r="AL291" s="12" t="s">
        <v>608</v>
      </c>
      <c r="AM291" s="8">
        <v>2963</v>
      </c>
      <c r="AN291" s="8" t="s">
        <v>410</v>
      </c>
      <c r="AO291" s="1" t="s">
        <v>465</v>
      </c>
      <c r="AR291" s="9" t="s">
        <v>614</v>
      </c>
      <c r="AS291" s="9" t="s">
        <v>1290</v>
      </c>
      <c r="AU291" s="9" t="s">
        <v>1176</v>
      </c>
      <c r="AV291" s="9" t="s">
        <v>1314</v>
      </c>
      <c r="AX291" s="9">
        <v>0</v>
      </c>
      <c r="AY291" s="9" t="s">
        <v>1102</v>
      </c>
      <c r="AZ291" s="30">
        <v>42790</v>
      </c>
      <c r="BD291" s="9" t="s">
        <v>16</v>
      </c>
      <c r="BH291" s="128" t="s">
        <v>1207</v>
      </c>
      <c r="BI291" s="128" t="s">
        <v>1207</v>
      </c>
      <c r="BJ291" s="129">
        <v>1</v>
      </c>
    </row>
    <row r="292" spans="1:62" ht="38.25" customHeight="1" x14ac:dyDescent="0.2">
      <c r="A292" s="9" t="s">
        <v>607</v>
      </c>
      <c r="B292" s="9" t="s">
        <v>607</v>
      </c>
      <c r="C292" s="9">
        <v>1</v>
      </c>
      <c r="D292" s="22" t="s">
        <v>75</v>
      </c>
      <c r="E292" s="4" t="s">
        <v>492</v>
      </c>
      <c r="F292" s="4" t="s">
        <v>265</v>
      </c>
      <c r="G292" s="4" t="s">
        <v>607</v>
      </c>
      <c r="H292" s="4" t="s">
        <v>607</v>
      </c>
      <c r="I292" s="4" t="s">
        <v>607</v>
      </c>
      <c r="J292" s="14">
        <v>128</v>
      </c>
      <c r="K292" s="4" t="s">
        <v>854</v>
      </c>
      <c r="L292" s="9" t="s">
        <v>1299</v>
      </c>
      <c r="M292" s="9" t="s">
        <v>1383</v>
      </c>
      <c r="N292" s="4">
        <v>0</v>
      </c>
      <c r="O292" s="4">
        <v>0</v>
      </c>
      <c r="P292" s="4">
        <v>0</v>
      </c>
      <c r="Q292" s="4">
        <v>0</v>
      </c>
      <c r="R292" s="4">
        <v>1</v>
      </c>
      <c r="S292" s="4">
        <v>1</v>
      </c>
      <c r="T292" s="4">
        <v>2</v>
      </c>
      <c r="U292" s="4">
        <v>0</v>
      </c>
      <c r="V292" s="4">
        <v>0</v>
      </c>
      <c r="W292" s="4">
        <v>2</v>
      </c>
      <c r="X292" s="4">
        <v>1</v>
      </c>
      <c r="Y292" s="4">
        <v>0</v>
      </c>
      <c r="Z292" s="4">
        <v>0</v>
      </c>
      <c r="AA292" s="4">
        <v>2</v>
      </c>
      <c r="AB292" s="4">
        <v>0</v>
      </c>
      <c r="AC292" s="4">
        <v>0</v>
      </c>
      <c r="AD292" s="4">
        <v>3</v>
      </c>
      <c r="AE292" s="4">
        <v>0</v>
      </c>
      <c r="AF292" s="4">
        <v>1</v>
      </c>
      <c r="AG292" s="4">
        <v>0</v>
      </c>
      <c r="AH292" s="1" t="s">
        <v>853</v>
      </c>
      <c r="AI292" s="7" t="s">
        <v>485</v>
      </c>
      <c r="AJ292" s="21" t="s">
        <v>491</v>
      </c>
      <c r="AK292" s="1">
        <v>33438</v>
      </c>
      <c r="AL292" s="12" t="s">
        <v>608</v>
      </c>
      <c r="AM292" s="15">
        <v>364</v>
      </c>
      <c r="AN292" s="15" t="s">
        <v>411</v>
      </c>
      <c r="AO292" s="16" t="s">
        <v>441</v>
      </c>
      <c r="AR292" s="9" t="s">
        <v>855</v>
      </c>
      <c r="AS292" s="9" t="s">
        <v>1291</v>
      </c>
      <c r="AT292" s="9" t="s">
        <v>889</v>
      </c>
      <c r="AU292" s="9" t="s">
        <v>917</v>
      </c>
      <c r="AV292" s="9" t="s">
        <v>1318</v>
      </c>
      <c r="AW292" s="9" t="s">
        <v>856</v>
      </c>
      <c r="AX292" s="9" t="s">
        <v>1029</v>
      </c>
      <c r="AY292" s="9" t="s">
        <v>1067</v>
      </c>
      <c r="AZ292" s="9" t="s">
        <v>1068</v>
      </c>
      <c r="BE292" s="9" t="s">
        <v>918</v>
      </c>
      <c r="BF292" s="9" t="s">
        <v>1312</v>
      </c>
      <c r="BH292" s="128" t="s">
        <v>1207</v>
      </c>
      <c r="BI292" s="128" t="s">
        <v>1207</v>
      </c>
      <c r="BJ292" s="129" t="s">
        <v>1207</v>
      </c>
    </row>
    <row r="293" spans="1:62" ht="38.25" customHeight="1" x14ac:dyDescent="0.2">
      <c r="C293" s="9">
        <v>1</v>
      </c>
      <c r="D293" s="22" t="s">
        <v>601</v>
      </c>
      <c r="E293" s="4" t="s">
        <v>515</v>
      </c>
      <c r="F293" s="4"/>
      <c r="G293" s="4"/>
      <c r="H293" s="4"/>
      <c r="I293" s="4"/>
      <c r="J293" s="14"/>
      <c r="K293" s="4"/>
      <c r="N293" s="4"/>
      <c r="O293" s="4"/>
      <c r="P293" s="4"/>
      <c r="Q293" s="4"/>
      <c r="R293" s="4"/>
      <c r="S293" s="4"/>
      <c r="T293" s="4"/>
      <c r="U293" s="4"/>
      <c r="V293" s="4"/>
      <c r="W293" s="4"/>
      <c r="X293" s="4"/>
      <c r="Y293" s="4"/>
      <c r="Z293" s="4"/>
      <c r="AA293" s="4"/>
      <c r="AB293" s="4"/>
      <c r="AC293" s="4"/>
      <c r="AD293" s="4"/>
      <c r="AE293" s="4"/>
      <c r="AF293" s="4"/>
      <c r="AG293" s="4"/>
      <c r="AH293" s="1"/>
      <c r="AI293" s="4" t="s">
        <v>22</v>
      </c>
      <c r="AJ293" s="21" t="s">
        <v>491</v>
      </c>
      <c r="AK293" s="1">
        <v>52396</v>
      </c>
      <c r="AL293" s="12" t="s">
        <v>608</v>
      </c>
      <c r="AM293" s="15"/>
      <c r="AN293" s="15"/>
      <c r="AO293" s="16"/>
      <c r="BH293" s="128" t="s">
        <v>1207</v>
      </c>
      <c r="BI293" s="128" t="s">
        <v>1207</v>
      </c>
      <c r="BJ293" s="129" t="s">
        <v>1207</v>
      </c>
    </row>
    <row r="294" spans="1:62" ht="38.25" customHeight="1" x14ac:dyDescent="0.2">
      <c r="A294" s="9" t="s">
        <v>607</v>
      </c>
      <c r="C294" s="9">
        <v>1</v>
      </c>
      <c r="D294" s="22" t="s">
        <v>38</v>
      </c>
      <c r="E294" s="4" t="s">
        <v>8</v>
      </c>
      <c r="F294" s="4" t="s">
        <v>231</v>
      </c>
      <c r="G294" s="4"/>
      <c r="H294" s="4"/>
      <c r="I294" s="4"/>
      <c r="J294" s="5">
        <v>42</v>
      </c>
      <c r="K294" s="4"/>
      <c r="N294" s="4"/>
      <c r="O294" s="4"/>
      <c r="P294" s="4"/>
      <c r="Q294" s="4"/>
      <c r="R294" s="4"/>
      <c r="S294" s="4"/>
      <c r="T294" s="4"/>
      <c r="U294" s="4"/>
      <c r="V294" s="4"/>
      <c r="W294" s="4"/>
      <c r="X294" s="4"/>
      <c r="Y294" s="4"/>
      <c r="Z294" s="4"/>
      <c r="AA294" s="4"/>
      <c r="AB294" s="4"/>
      <c r="AC294" s="4"/>
      <c r="AD294" s="4"/>
      <c r="AE294" s="4"/>
      <c r="AF294" s="4"/>
      <c r="AG294" s="4"/>
      <c r="AH294" s="1" t="s">
        <v>857</v>
      </c>
      <c r="AI294" s="7" t="s">
        <v>484</v>
      </c>
      <c r="AJ294" s="21" t="s">
        <v>491</v>
      </c>
      <c r="AK294" s="1">
        <v>26544</v>
      </c>
      <c r="AL294" s="12" t="s">
        <v>608</v>
      </c>
      <c r="AM294" s="8">
        <v>112</v>
      </c>
      <c r="AN294" s="8" t="s">
        <v>410</v>
      </c>
      <c r="AO294" s="1" t="s">
        <v>414</v>
      </c>
      <c r="AP294" s="1"/>
      <c r="BH294" s="128" t="s">
        <v>1207</v>
      </c>
      <c r="BI294" s="128" t="s">
        <v>1207</v>
      </c>
      <c r="BJ294" s="129" t="s">
        <v>1207</v>
      </c>
    </row>
    <row r="295" spans="1:62" ht="38.25" customHeight="1" x14ac:dyDescent="0.2">
      <c r="A295" s="9" t="s">
        <v>607</v>
      </c>
      <c r="B295" s="9" t="s">
        <v>607</v>
      </c>
      <c r="C295" s="9">
        <v>1</v>
      </c>
      <c r="D295" s="22" t="s">
        <v>193</v>
      </c>
      <c r="E295" s="4" t="s">
        <v>515</v>
      </c>
      <c r="F295" s="4" t="s">
        <v>365</v>
      </c>
      <c r="G295" s="4" t="s">
        <v>607</v>
      </c>
      <c r="H295" s="4" t="s">
        <v>607</v>
      </c>
      <c r="I295" s="4" t="s">
        <v>607</v>
      </c>
      <c r="J295" s="5">
        <v>13</v>
      </c>
      <c r="K295" s="4" t="s">
        <v>859</v>
      </c>
      <c r="L295" s="9" t="s">
        <v>1298</v>
      </c>
      <c r="N295" s="4">
        <v>0</v>
      </c>
      <c r="O295" s="4">
        <v>0</v>
      </c>
      <c r="P295" s="4" t="s">
        <v>801</v>
      </c>
      <c r="Q295" s="4" t="s">
        <v>801</v>
      </c>
      <c r="R295" s="4">
        <v>3</v>
      </c>
      <c r="S295" s="4">
        <v>3</v>
      </c>
      <c r="T295" s="4">
        <v>3</v>
      </c>
      <c r="U295" s="4">
        <v>3</v>
      </c>
      <c r="V295" s="4" t="s">
        <v>801</v>
      </c>
      <c r="W295" s="4">
        <v>3</v>
      </c>
      <c r="X295" s="4">
        <v>3</v>
      </c>
      <c r="Y295" s="4">
        <v>3</v>
      </c>
      <c r="Z295" s="4">
        <v>3</v>
      </c>
      <c r="AA295" s="4">
        <v>3</v>
      </c>
      <c r="AB295" s="4"/>
      <c r="AC295" s="4">
        <v>1</v>
      </c>
      <c r="AD295" s="4">
        <v>3</v>
      </c>
      <c r="AE295" s="4">
        <v>0</v>
      </c>
      <c r="AF295" s="4">
        <v>3</v>
      </c>
      <c r="AG295" s="4">
        <v>3</v>
      </c>
      <c r="AH295" s="1" t="s">
        <v>858</v>
      </c>
      <c r="AI295" s="4" t="s">
        <v>22</v>
      </c>
      <c r="AJ295" s="21" t="s">
        <v>491</v>
      </c>
      <c r="AK295" s="1">
        <v>37411</v>
      </c>
      <c r="AL295" s="12" t="s">
        <v>608</v>
      </c>
      <c r="AM295" s="8">
        <v>40</v>
      </c>
      <c r="AN295" s="8" t="s">
        <v>410</v>
      </c>
      <c r="AO295" s="1" t="s">
        <v>414</v>
      </c>
      <c r="AR295" s="9" t="s">
        <v>614</v>
      </c>
      <c r="AS295" s="9" t="s">
        <v>1290</v>
      </c>
      <c r="AU295" s="9" t="s">
        <v>860</v>
      </c>
      <c r="AV295" s="9" t="s">
        <v>1318</v>
      </c>
      <c r="BH295" s="128" t="s">
        <v>1207</v>
      </c>
      <c r="BI295" s="128" t="s">
        <v>1207</v>
      </c>
      <c r="BJ295" s="129" t="s">
        <v>1207</v>
      </c>
    </row>
    <row r="296" spans="1:62" ht="38.25" customHeight="1" x14ac:dyDescent="0.2">
      <c r="C296" s="9">
        <v>1</v>
      </c>
      <c r="D296" s="22" t="s">
        <v>194</v>
      </c>
      <c r="E296" s="4" t="s">
        <v>8</v>
      </c>
      <c r="F296" s="4" t="s">
        <v>338</v>
      </c>
      <c r="G296" s="4"/>
      <c r="H296" s="4"/>
      <c r="I296" s="4"/>
      <c r="J296" s="5">
        <v>73</v>
      </c>
      <c r="K296" s="4"/>
      <c r="N296" s="4"/>
      <c r="O296" s="4"/>
      <c r="P296" s="4"/>
      <c r="Q296" s="4"/>
      <c r="R296" s="4"/>
      <c r="S296" s="4"/>
      <c r="T296" s="4"/>
      <c r="U296" s="4"/>
      <c r="V296" s="4"/>
      <c r="W296" s="4"/>
      <c r="X296" s="4"/>
      <c r="Y296" s="4"/>
      <c r="Z296" s="4"/>
      <c r="AA296" s="4"/>
      <c r="AB296" s="4"/>
      <c r="AC296" s="4"/>
      <c r="AD296" s="4"/>
      <c r="AE296" s="4"/>
      <c r="AF296" s="4"/>
      <c r="AG296" s="4"/>
      <c r="AH296" s="1"/>
      <c r="AI296" s="4" t="s">
        <v>22</v>
      </c>
      <c r="AJ296" s="21" t="s">
        <v>491</v>
      </c>
      <c r="AK296" s="1">
        <v>29250</v>
      </c>
      <c r="AL296" s="12" t="s">
        <v>608</v>
      </c>
      <c r="AM296" s="8">
        <v>225</v>
      </c>
      <c r="AN296" s="8" t="s">
        <v>410</v>
      </c>
      <c r="AO296" s="1" t="s">
        <v>416</v>
      </c>
      <c r="AX296" s="9" t="s">
        <v>1038</v>
      </c>
      <c r="AY296" s="9" t="s">
        <v>1092</v>
      </c>
      <c r="AZ296" s="9" t="s">
        <v>1093</v>
      </c>
      <c r="BH296" s="128" t="s">
        <v>1207</v>
      </c>
      <c r="BI296" s="128" t="s">
        <v>1207</v>
      </c>
      <c r="BJ296" s="129" t="s">
        <v>1207</v>
      </c>
    </row>
    <row r="297" spans="1:62" ht="38.25" customHeight="1" x14ac:dyDescent="0.2">
      <c r="A297" s="9" t="s">
        <v>607</v>
      </c>
      <c r="B297" s="9" t="s">
        <v>607</v>
      </c>
      <c r="C297" s="9">
        <v>1</v>
      </c>
      <c r="D297" s="22" t="s">
        <v>76</v>
      </c>
      <c r="E297" s="4" t="s">
        <v>492</v>
      </c>
      <c r="F297" s="4" t="s">
        <v>266</v>
      </c>
      <c r="G297" s="4" t="s">
        <v>607</v>
      </c>
      <c r="H297" s="4" t="s">
        <v>607</v>
      </c>
      <c r="I297" s="4" t="s">
        <v>607</v>
      </c>
      <c r="J297" s="5">
        <v>226</v>
      </c>
      <c r="K297" s="4" t="s">
        <v>642</v>
      </c>
      <c r="L297" s="9" t="s">
        <v>1299</v>
      </c>
      <c r="M297" s="9" t="s">
        <v>1383</v>
      </c>
      <c r="N297" s="4">
        <v>3</v>
      </c>
      <c r="O297" s="4">
        <v>0</v>
      </c>
      <c r="P297" s="4">
        <v>1</v>
      </c>
      <c r="Q297" s="4">
        <v>1</v>
      </c>
      <c r="R297" s="4">
        <v>2</v>
      </c>
      <c r="S297" s="4">
        <v>2</v>
      </c>
      <c r="T297" s="4">
        <v>1</v>
      </c>
      <c r="U297" s="4">
        <v>0</v>
      </c>
      <c r="V297" s="4">
        <v>0</v>
      </c>
      <c r="W297" s="4">
        <v>1</v>
      </c>
      <c r="X297" s="4">
        <v>0</v>
      </c>
      <c r="Y297" s="4">
        <v>3</v>
      </c>
      <c r="Z297" s="4">
        <v>1</v>
      </c>
      <c r="AA297" s="4">
        <v>1</v>
      </c>
      <c r="AB297" s="4">
        <v>1</v>
      </c>
      <c r="AC297" s="4">
        <v>1</v>
      </c>
      <c r="AD297" s="4">
        <v>2</v>
      </c>
      <c r="AE297" s="4">
        <v>0</v>
      </c>
      <c r="AF297" s="4">
        <v>3</v>
      </c>
      <c r="AG297" s="4">
        <v>1</v>
      </c>
      <c r="AH297" s="1" t="s">
        <v>861</v>
      </c>
      <c r="AI297" s="7" t="s">
        <v>485</v>
      </c>
      <c r="AJ297" s="21" t="s">
        <v>491</v>
      </c>
      <c r="AK297" s="1">
        <v>50417</v>
      </c>
      <c r="AL297" s="12" t="s">
        <v>608</v>
      </c>
      <c r="AM297" s="8">
        <v>490</v>
      </c>
      <c r="AN297" s="8" t="s">
        <v>411</v>
      </c>
      <c r="AO297" s="1" t="s">
        <v>442</v>
      </c>
      <c r="AR297" s="9" t="s">
        <v>862</v>
      </c>
      <c r="AS297" s="9" t="s">
        <v>1290</v>
      </c>
      <c r="AU297" s="9" t="s">
        <v>1338</v>
      </c>
      <c r="AV297" s="9" t="s">
        <v>1312</v>
      </c>
      <c r="AW297" s="9" t="s">
        <v>863</v>
      </c>
      <c r="BH297" s="128" t="s">
        <v>1207</v>
      </c>
      <c r="BI297" s="128" t="s">
        <v>1207</v>
      </c>
      <c r="BJ297" s="129" t="s">
        <v>1207</v>
      </c>
    </row>
    <row r="298" spans="1:62" ht="38.25" customHeight="1" x14ac:dyDescent="0.2">
      <c r="C298" s="9">
        <v>1</v>
      </c>
      <c r="D298" s="22" t="s">
        <v>112</v>
      </c>
      <c r="E298" s="4" t="s">
        <v>511</v>
      </c>
      <c r="F298" s="4" t="s">
        <v>978</v>
      </c>
      <c r="G298" s="4" t="s">
        <v>607</v>
      </c>
      <c r="H298" s="4"/>
      <c r="I298" s="4"/>
      <c r="J298" s="14">
        <v>75</v>
      </c>
      <c r="K298" s="4" t="s">
        <v>981</v>
      </c>
      <c r="L298" s="9" t="s">
        <v>1299</v>
      </c>
      <c r="M298" s="9" t="s">
        <v>1384</v>
      </c>
      <c r="N298" s="4"/>
      <c r="O298" s="4"/>
      <c r="P298" s="4"/>
      <c r="Q298" s="4"/>
      <c r="R298" s="4"/>
      <c r="S298" s="4"/>
      <c r="T298" s="4"/>
      <c r="U298" s="4"/>
      <c r="V298" s="4"/>
      <c r="W298" s="4"/>
      <c r="X298" s="4"/>
      <c r="Y298" s="4"/>
      <c r="Z298" s="4"/>
      <c r="AA298" s="4"/>
      <c r="AB298" s="4"/>
      <c r="AC298" s="4"/>
      <c r="AD298" s="4"/>
      <c r="AE298" s="4"/>
      <c r="AF298" s="4"/>
      <c r="AG298" s="4"/>
      <c r="AH298" s="1" t="s">
        <v>979</v>
      </c>
      <c r="AI298" s="7" t="s">
        <v>486</v>
      </c>
      <c r="AJ298" s="21" t="s">
        <v>491</v>
      </c>
      <c r="AK298" s="1">
        <v>55370</v>
      </c>
      <c r="AL298" s="12" t="s">
        <v>608</v>
      </c>
      <c r="AM298" s="15">
        <v>369</v>
      </c>
      <c r="AN298" s="15" t="s">
        <v>411</v>
      </c>
      <c r="AO298" s="16" t="s">
        <v>457</v>
      </c>
      <c r="AR298" s="9" t="s">
        <v>980</v>
      </c>
      <c r="AS298" s="9" t="s">
        <v>1290</v>
      </c>
      <c r="AU298" s="9" t="s">
        <v>1177</v>
      </c>
      <c r="AV298" s="9" t="s">
        <v>1318</v>
      </c>
      <c r="AW298" s="9" t="s">
        <v>982</v>
      </c>
      <c r="AX298" s="9">
        <v>0</v>
      </c>
      <c r="AY298" s="9" t="s">
        <v>1136</v>
      </c>
      <c r="AZ298" s="9" t="s">
        <v>1137</v>
      </c>
      <c r="BE298" s="9" t="s">
        <v>1360</v>
      </c>
      <c r="BF298" s="9" t="s">
        <v>1316</v>
      </c>
      <c r="BH298" s="128" t="s">
        <v>1207</v>
      </c>
      <c r="BI298" s="128" t="s">
        <v>1207</v>
      </c>
      <c r="BJ298" s="129" t="s">
        <v>1207</v>
      </c>
    </row>
    <row r="299" spans="1:62" ht="38.25" customHeight="1" x14ac:dyDescent="0.2">
      <c r="C299" s="9">
        <v>1</v>
      </c>
      <c r="D299" s="22" t="s">
        <v>123</v>
      </c>
      <c r="E299" s="4" t="s">
        <v>8</v>
      </c>
      <c r="F299" s="4" t="s">
        <v>299</v>
      </c>
      <c r="G299" s="4"/>
      <c r="H299" s="4"/>
      <c r="I299" s="4"/>
      <c r="J299" s="5">
        <v>50</v>
      </c>
      <c r="K299" s="4"/>
      <c r="N299" s="4"/>
      <c r="O299" s="4"/>
      <c r="P299" s="4"/>
      <c r="Q299" s="4"/>
      <c r="R299" s="4"/>
      <c r="S299" s="4"/>
      <c r="T299" s="4"/>
      <c r="U299" s="4"/>
      <c r="V299" s="4"/>
      <c r="W299" s="4"/>
      <c r="X299" s="4"/>
      <c r="Y299" s="4"/>
      <c r="Z299" s="4"/>
      <c r="AA299" s="4"/>
      <c r="AB299" s="4"/>
      <c r="AC299" s="4"/>
      <c r="AD299" s="4"/>
      <c r="AE299" s="4"/>
      <c r="AF299" s="4"/>
      <c r="AG299" s="4"/>
      <c r="AH299" s="1"/>
      <c r="AI299" s="7" t="s">
        <v>486</v>
      </c>
      <c r="AJ299" s="21" t="s">
        <v>491</v>
      </c>
      <c r="AK299" s="1">
        <v>48563</v>
      </c>
      <c r="AL299" s="12" t="s">
        <v>608</v>
      </c>
      <c r="AM299" s="8">
        <v>150</v>
      </c>
      <c r="AN299" s="8" t="s">
        <v>410</v>
      </c>
      <c r="AO299" s="1" t="s">
        <v>417</v>
      </c>
      <c r="BH299" s="128" t="s">
        <v>1207</v>
      </c>
      <c r="BI299" s="128" t="s">
        <v>1207</v>
      </c>
      <c r="BJ299" s="129" t="s">
        <v>1207</v>
      </c>
    </row>
    <row r="300" spans="1:62" ht="38.25" customHeight="1" x14ac:dyDescent="0.2">
      <c r="B300" s="9" t="s">
        <v>607</v>
      </c>
      <c r="C300" s="9">
        <v>1</v>
      </c>
      <c r="D300" s="22" t="s">
        <v>602</v>
      </c>
      <c r="E300" s="4" t="s">
        <v>8</v>
      </c>
      <c r="F300" s="4"/>
      <c r="G300" s="4" t="s">
        <v>607</v>
      </c>
      <c r="H300" s="4" t="s">
        <v>607</v>
      </c>
      <c r="I300" s="4"/>
      <c r="J300" s="5" t="s">
        <v>1210</v>
      </c>
      <c r="K300" s="4" t="s">
        <v>1269</v>
      </c>
      <c r="L300" s="9" t="s">
        <v>1296</v>
      </c>
      <c r="N300" s="4"/>
      <c r="O300" s="4"/>
      <c r="P300" s="4"/>
      <c r="Q300" s="4"/>
      <c r="R300" s="4"/>
      <c r="S300" s="4"/>
      <c r="T300" s="4"/>
      <c r="U300" s="4"/>
      <c r="V300" s="4"/>
      <c r="W300" s="4"/>
      <c r="X300" s="4"/>
      <c r="Y300" s="4"/>
      <c r="Z300" s="4"/>
      <c r="AA300" s="4"/>
      <c r="AB300" s="4"/>
      <c r="AC300" s="4"/>
      <c r="AD300" s="4"/>
      <c r="AE300" s="4"/>
      <c r="AF300" s="4">
        <v>1</v>
      </c>
      <c r="AG300" s="4"/>
      <c r="AH300" s="1" t="s">
        <v>1267</v>
      </c>
      <c r="AI300" s="4" t="s">
        <v>22</v>
      </c>
      <c r="AJ300" s="21" t="s">
        <v>491</v>
      </c>
      <c r="AK300" s="1">
        <v>45489</v>
      </c>
      <c r="AL300" s="12" t="s">
        <v>608</v>
      </c>
      <c r="AM300" s="8" t="s">
        <v>1192</v>
      </c>
      <c r="AN300" s="8"/>
      <c r="AO300" s="1"/>
      <c r="AU300" s="9" t="s">
        <v>1270</v>
      </c>
      <c r="AV300" s="9" t="s">
        <v>1316</v>
      </c>
      <c r="BD300" s="9" t="s">
        <v>17</v>
      </c>
      <c r="BE300" s="9" t="s">
        <v>1268</v>
      </c>
      <c r="BF300" s="9" t="s">
        <v>1316</v>
      </c>
      <c r="BH300" s="128" t="s">
        <v>1207</v>
      </c>
      <c r="BI300" s="128" t="s">
        <v>1207</v>
      </c>
      <c r="BJ300" s="129" t="s">
        <v>1207</v>
      </c>
    </row>
    <row r="301" spans="1:62" ht="38.25" customHeight="1" x14ac:dyDescent="0.2">
      <c r="C301" s="9">
        <v>1</v>
      </c>
      <c r="D301" s="5" t="s">
        <v>124</v>
      </c>
      <c r="E301" s="1" t="s">
        <v>501</v>
      </c>
      <c r="F301" s="5" t="s">
        <v>300</v>
      </c>
      <c r="G301" s="5"/>
      <c r="H301" s="5"/>
      <c r="I301" s="5"/>
      <c r="J301" s="5"/>
      <c r="K301" s="1"/>
      <c r="N301" s="5"/>
      <c r="O301" s="5"/>
      <c r="P301" s="5"/>
      <c r="Q301" s="5"/>
      <c r="R301" s="5"/>
      <c r="S301" s="5"/>
      <c r="T301" s="5"/>
      <c r="U301" s="5"/>
      <c r="V301" s="5"/>
      <c r="W301" s="5"/>
      <c r="X301" s="5"/>
      <c r="Y301" s="5"/>
      <c r="Z301" s="5"/>
      <c r="AA301" s="5"/>
      <c r="AB301" s="5"/>
      <c r="AC301" s="5"/>
      <c r="AD301" s="5"/>
      <c r="AE301" s="5"/>
      <c r="AF301" s="5"/>
      <c r="AG301" s="5"/>
      <c r="AH301" s="1"/>
      <c r="AI301" s="5" t="s">
        <v>486</v>
      </c>
      <c r="AJ301" s="21" t="s">
        <v>491</v>
      </c>
      <c r="AK301" s="1">
        <v>32667</v>
      </c>
      <c r="AL301" s="12" t="s">
        <v>608</v>
      </c>
      <c r="AM301" s="8"/>
      <c r="AN301" s="8"/>
      <c r="AO301" s="1"/>
      <c r="BA301" s="9" t="s">
        <v>1038</v>
      </c>
      <c r="BB301" s="9" t="s">
        <v>1094</v>
      </c>
      <c r="BC301" s="9" t="s">
        <v>1095</v>
      </c>
      <c r="BE301" s="9" t="s">
        <v>1358</v>
      </c>
      <c r="BF301" s="9" t="s">
        <v>1316</v>
      </c>
      <c r="BH301" s="128" t="s">
        <v>1207</v>
      </c>
      <c r="BI301" s="128" t="s">
        <v>1207</v>
      </c>
      <c r="BJ301" s="129" t="s">
        <v>1207</v>
      </c>
    </row>
    <row r="302" spans="1:62" ht="38.25" customHeight="1" x14ac:dyDescent="0.2">
      <c r="A302" s="9" t="s">
        <v>607</v>
      </c>
      <c r="C302" s="9">
        <v>1</v>
      </c>
      <c r="D302" s="22" t="s">
        <v>113</v>
      </c>
      <c r="E302" s="1" t="s">
        <v>501</v>
      </c>
      <c r="F302" s="4" t="s">
        <v>293</v>
      </c>
      <c r="G302" s="4" t="s">
        <v>607</v>
      </c>
      <c r="H302" s="4" t="s">
        <v>607</v>
      </c>
      <c r="I302" s="4" t="s">
        <v>607</v>
      </c>
      <c r="J302" s="5">
        <v>2415</v>
      </c>
      <c r="K302" s="4" t="s">
        <v>674</v>
      </c>
      <c r="L302" s="9" t="s">
        <v>1299</v>
      </c>
      <c r="M302" s="9" t="s">
        <v>1383</v>
      </c>
      <c r="N302" s="4"/>
      <c r="O302" s="4"/>
      <c r="P302" s="4"/>
      <c r="Q302" s="4"/>
      <c r="R302" s="4"/>
      <c r="S302" s="4"/>
      <c r="T302" s="4"/>
      <c r="U302" s="4"/>
      <c r="V302" s="4"/>
      <c r="W302" s="4"/>
      <c r="X302" s="4"/>
      <c r="Y302" s="4"/>
      <c r="Z302" s="4">
        <v>1</v>
      </c>
      <c r="AA302" s="4">
        <v>1</v>
      </c>
      <c r="AB302" s="4">
        <v>1</v>
      </c>
      <c r="AC302" s="4">
        <v>1</v>
      </c>
      <c r="AD302" s="4">
        <v>1</v>
      </c>
      <c r="AE302" s="4">
        <v>1</v>
      </c>
      <c r="AF302" s="4">
        <v>2</v>
      </c>
      <c r="AG302" s="4"/>
      <c r="AH302" s="1" t="s">
        <v>693</v>
      </c>
      <c r="AI302" s="7" t="s">
        <v>486</v>
      </c>
      <c r="AJ302" s="21" t="s">
        <v>491</v>
      </c>
      <c r="AK302" s="1">
        <v>32667</v>
      </c>
      <c r="AL302" s="12" t="s">
        <v>608</v>
      </c>
      <c r="AM302" s="8">
        <v>6175</v>
      </c>
      <c r="AN302" s="8" t="s">
        <v>411</v>
      </c>
      <c r="AO302" s="1" t="s">
        <v>458</v>
      </c>
      <c r="AR302" s="9" t="s">
        <v>614</v>
      </c>
      <c r="AS302" s="9" t="s">
        <v>1290</v>
      </c>
      <c r="AT302" s="9" t="s">
        <v>1187</v>
      </c>
      <c r="AU302" s="9" t="s">
        <v>1339</v>
      </c>
      <c r="AV302" s="9" t="s">
        <v>1318</v>
      </c>
      <c r="AX302" s="9" t="s">
        <v>1038</v>
      </c>
      <c r="AY302" s="9" t="s">
        <v>1096</v>
      </c>
      <c r="AZ302" s="9" t="s">
        <v>1097</v>
      </c>
      <c r="BD302" s="9" t="s">
        <v>16</v>
      </c>
      <c r="BE302" s="9" t="s">
        <v>1361</v>
      </c>
      <c r="BF302" s="9" t="s">
        <v>1316</v>
      </c>
      <c r="BG302" s="9" t="s">
        <v>694</v>
      </c>
      <c r="BH302" s="128" t="s">
        <v>1207</v>
      </c>
      <c r="BI302" s="128" t="s">
        <v>1207</v>
      </c>
      <c r="BJ302" s="129" t="s">
        <v>1207</v>
      </c>
    </row>
    <row r="303" spans="1:62" ht="38.25" customHeight="1" x14ac:dyDescent="0.2">
      <c r="A303" s="9" t="s">
        <v>607</v>
      </c>
      <c r="C303" s="9">
        <v>1</v>
      </c>
      <c r="D303" s="22" t="s">
        <v>114</v>
      </c>
      <c r="E303" s="4" t="s">
        <v>511</v>
      </c>
      <c r="F303" s="4" t="s">
        <v>278</v>
      </c>
      <c r="G303" s="4" t="s">
        <v>607</v>
      </c>
      <c r="H303" s="4" t="s">
        <v>608</v>
      </c>
      <c r="I303" s="4" t="s">
        <v>607</v>
      </c>
      <c r="J303" s="5">
        <v>1070</v>
      </c>
      <c r="K303" s="4" t="s">
        <v>642</v>
      </c>
      <c r="L303" s="9" t="s">
        <v>1299</v>
      </c>
      <c r="M303" s="9" t="s">
        <v>1384</v>
      </c>
      <c r="N303" s="4">
        <v>1</v>
      </c>
      <c r="O303" s="4">
        <v>0</v>
      </c>
      <c r="P303" s="4">
        <v>0</v>
      </c>
      <c r="Q303" s="4">
        <v>0</v>
      </c>
      <c r="R303" s="4">
        <v>0</v>
      </c>
      <c r="S303" s="4">
        <v>0</v>
      </c>
      <c r="T303" s="4">
        <v>0</v>
      </c>
      <c r="U303" s="4">
        <v>0</v>
      </c>
      <c r="V303" s="4">
        <v>0</v>
      </c>
      <c r="W303" s="4">
        <v>0</v>
      </c>
      <c r="X303" s="4">
        <v>0</v>
      </c>
      <c r="Y303" s="4">
        <v>0</v>
      </c>
      <c r="Z303" s="4">
        <v>0</v>
      </c>
      <c r="AA303" s="4">
        <v>0</v>
      </c>
      <c r="AB303" s="4">
        <v>0</v>
      </c>
      <c r="AC303" s="4">
        <v>0</v>
      </c>
      <c r="AD303" s="4">
        <v>0</v>
      </c>
      <c r="AE303" s="4">
        <v>0</v>
      </c>
      <c r="AF303" s="4">
        <v>0</v>
      </c>
      <c r="AG303" s="4">
        <v>0</v>
      </c>
      <c r="AH303" s="1" t="s">
        <v>986</v>
      </c>
      <c r="AI303" s="7" t="s">
        <v>486</v>
      </c>
      <c r="AJ303" s="21" t="s">
        <v>491</v>
      </c>
      <c r="AK303" s="1">
        <v>19356</v>
      </c>
      <c r="AL303" s="12" t="s">
        <v>608</v>
      </c>
      <c r="AM303" s="8">
        <v>4200</v>
      </c>
      <c r="AN303" s="8" t="s">
        <v>410</v>
      </c>
      <c r="AO303" s="1" t="s">
        <v>424</v>
      </c>
      <c r="AR303" s="9" t="s">
        <v>614</v>
      </c>
      <c r="AS303" s="9" t="s">
        <v>1290</v>
      </c>
      <c r="AU303" s="9" t="s">
        <v>1340</v>
      </c>
      <c r="AV303" s="9" t="s">
        <v>1312</v>
      </c>
      <c r="BH303" s="128">
        <v>1</v>
      </c>
      <c r="BI303" s="128" t="s">
        <v>1207</v>
      </c>
      <c r="BJ303" s="129" t="s">
        <v>1207</v>
      </c>
    </row>
    <row r="304" spans="1:62" ht="38.25" customHeight="1" x14ac:dyDescent="0.2">
      <c r="A304" s="9" t="s">
        <v>607</v>
      </c>
      <c r="B304" s="9" t="s">
        <v>607</v>
      </c>
      <c r="C304" s="9">
        <v>1</v>
      </c>
      <c r="D304" s="22" t="s">
        <v>77</v>
      </c>
      <c r="E304" s="4" t="s">
        <v>492</v>
      </c>
      <c r="F304" s="4" t="s">
        <v>267</v>
      </c>
      <c r="G304" s="4" t="s">
        <v>607</v>
      </c>
      <c r="H304" s="4" t="s">
        <v>607</v>
      </c>
      <c r="I304" s="4" t="s">
        <v>608</v>
      </c>
      <c r="J304" s="5">
        <f>864+19+29</f>
        <v>912</v>
      </c>
      <c r="K304" s="4" t="s">
        <v>866</v>
      </c>
      <c r="L304" s="9" t="s">
        <v>1299</v>
      </c>
      <c r="M304" s="9" t="s">
        <v>1383</v>
      </c>
      <c r="N304" s="4">
        <v>0</v>
      </c>
      <c r="O304" s="4">
        <v>0</v>
      </c>
      <c r="P304" s="4">
        <v>0</v>
      </c>
      <c r="Q304" s="4">
        <v>0</v>
      </c>
      <c r="R304" s="4">
        <v>0</v>
      </c>
      <c r="S304" s="4">
        <v>0</v>
      </c>
      <c r="T304" s="4">
        <v>0</v>
      </c>
      <c r="U304" s="4">
        <v>1</v>
      </c>
      <c r="V304" s="4">
        <v>0</v>
      </c>
      <c r="W304" s="4">
        <v>1</v>
      </c>
      <c r="X304" s="4">
        <v>0</v>
      </c>
      <c r="Y304" s="4">
        <v>0</v>
      </c>
      <c r="Z304" s="4">
        <v>1</v>
      </c>
      <c r="AA304" s="4">
        <v>1</v>
      </c>
      <c r="AB304" s="4">
        <v>1</v>
      </c>
      <c r="AC304" s="4">
        <v>0</v>
      </c>
      <c r="AD304" s="4">
        <v>1</v>
      </c>
      <c r="AE304" s="4">
        <v>1</v>
      </c>
      <c r="AF304" s="4">
        <v>1</v>
      </c>
      <c r="AG304" s="4">
        <v>0</v>
      </c>
      <c r="AH304" s="1" t="s">
        <v>864</v>
      </c>
      <c r="AI304" s="7" t="s">
        <v>485</v>
      </c>
      <c r="AJ304" s="21" t="s">
        <v>491</v>
      </c>
      <c r="AK304" s="1">
        <v>32209</v>
      </c>
      <c r="AL304" s="12" t="s">
        <v>608</v>
      </c>
      <c r="AM304" s="8">
        <v>1710</v>
      </c>
      <c r="AN304" s="8" t="s">
        <v>412</v>
      </c>
      <c r="AO304" s="1" t="s">
        <v>424</v>
      </c>
      <c r="AR304" s="9" t="s">
        <v>865</v>
      </c>
      <c r="AS304" s="9" t="s">
        <v>1289</v>
      </c>
      <c r="AT304" s="9" t="s">
        <v>890</v>
      </c>
      <c r="AU304" s="9" t="s">
        <v>919</v>
      </c>
      <c r="AV304" s="9" t="s">
        <v>1318</v>
      </c>
      <c r="BE304" s="9" t="s">
        <v>1359</v>
      </c>
      <c r="BF304" s="9" t="s">
        <v>1318</v>
      </c>
      <c r="BH304" s="128" t="s">
        <v>1207</v>
      </c>
      <c r="BI304" s="128" t="s">
        <v>1207</v>
      </c>
      <c r="BJ304" s="129" t="s">
        <v>1207</v>
      </c>
    </row>
    <row r="305" spans="1:62" ht="38.25" customHeight="1" x14ac:dyDescent="0.2">
      <c r="C305" s="9">
        <v>1</v>
      </c>
      <c r="D305" s="22" t="s">
        <v>195</v>
      </c>
      <c r="E305" s="4" t="s">
        <v>503</v>
      </c>
      <c r="F305" s="4"/>
      <c r="G305" s="4"/>
      <c r="H305" s="4"/>
      <c r="I305" s="4"/>
      <c r="J305" s="5"/>
      <c r="K305" s="4"/>
      <c r="N305" s="4"/>
      <c r="O305" s="4"/>
      <c r="P305" s="4"/>
      <c r="Q305" s="4"/>
      <c r="R305" s="4"/>
      <c r="S305" s="4"/>
      <c r="T305" s="4"/>
      <c r="U305" s="4"/>
      <c r="V305" s="4"/>
      <c r="W305" s="4"/>
      <c r="X305" s="4"/>
      <c r="Y305" s="4"/>
      <c r="Z305" s="4"/>
      <c r="AA305" s="4"/>
      <c r="AB305" s="4"/>
      <c r="AC305" s="4"/>
      <c r="AD305" s="4"/>
      <c r="AE305" s="4"/>
      <c r="AF305" s="4"/>
      <c r="AG305" s="4"/>
      <c r="AH305" s="1"/>
      <c r="AI305" s="4" t="s">
        <v>22</v>
      </c>
      <c r="AJ305" s="21" t="s">
        <v>491</v>
      </c>
      <c r="AK305" s="1">
        <v>42958</v>
      </c>
      <c r="AL305" s="12" t="s">
        <v>608</v>
      </c>
      <c r="AM305" s="8">
        <v>350</v>
      </c>
      <c r="AN305" s="8" t="s">
        <v>410</v>
      </c>
      <c r="AO305" s="1" t="s">
        <v>416</v>
      </c>
      <c r="BH305" s="128" t="s">
        <v>1207</v>
      </c>
      <c r="BI305" s="128" t="s">
        <v>1207</v>
      </c>
      <c r="BJ305" s="129" t="s">
        <v>1207</v>
      </c>
    </row>
    <row r="306" spans="1:62" ht="38.25" customHeight="1" x14ac:dyDescent="0.2">
      <c r="C306" s="9">
        <v>1</v>
      </c>
      <c r="D306" s="22" t="s">
        <v>603</v>
      </c>
      <c r="E306" s="4" t="s">
        <v>503</v>
      </c>
      <c r="F306" s="4"/>
      <c r="G306" s="4"/>
      <c r="H306" s="4"/>
      <c r="I306" s="4"/>
      <c r="J306" s="5"/>
      <c r="K306" s="4"/>
      <c r="N306" s="4"/>
      <c r="O306" s="4"/>
      <c r="P306" s="4"/>
      <c r="Q306" s="4"/>
      <c r="R306" s="4"/>
      <c r="S306" s="4"/>
      <c r="T306" s="4"/>
      <c r="U306" s="4"/>
      <c r="V306" s="4"/>
      <c r="W306" s="4"/>
      <c r="X306" s="4"/>
      <c r="Y306" s="4"/>
      <c r="Z306" s="4"/>
      <c r="AA306" s="4"/>
      <c r="AB306" s="4"/>
      <c r="AC306" s="4"/>
      <c r="AD306" s="4"/>
      <c r="AE306" s="4"/>
      <c r="AF306" s="4"/>
      <c r="AG306" s="4"/>
      <c r="AH306" s="1"/>
      <c r="AI306" s="4" t="s">
        <v>22</v>
      </c>
      <c r="AJ306" s="21" t="s">
        <v>491</v>
      </c>
      <c r="AK306" s="1">
        <v>46037</v>
      </c>
      <c r="AL306" s="12" t="s">
        <v>608</v>
      </c>
      <c r="AM306" s="8"/>
      <c r="AN306" s="8"/>
      <c r="AO306" s="1"/>
      <c r="AX306" s="9" t="s">
        <v>1032</v>
      </c>
      <c r="AY306" s="9" t="s">
        <v>1056</v>
      </c>
      <c r="AZ306" s="9" t="s">
        <v>1057</v>
      </c>
      <c r="BH306" s="128" t="s">
        <v>1207</v>
      </c>
      <c r="BI306" s="128" t="s">
        <v>1207</v>
      </c>
      <c r="BJ306" s="129" t="s">
        <v>1207</v>
      </c>
    </row>
    <row r="307" spans="1:62" ht="38.25" customHeight="1" x14ac:dyDescent="0.2">
      <c r="A307" s="9" t="s">
        <v>607</v>
      </c>
      <c r="C307" s="9">
        <v>1</v>
      </c>
      <c r="D307" s="22" t="s">
        <v>196</v>
      </c>
      <c r="E307" s="4" t="s">
        <v>501</v>
      </c>
      <c r="F307" s="4" t="s">
        <v>366</v>
      </c>
      <c r="G307" s="4"/>
      <c r="H307" s="4"/>
      <c r="I307" s="4"/>
      <c r="J307" s="5">
        <v>8883</v>
      </c>
      <c r="K307" s="4"/>
      <c r="L307" s="9" t="s">
        <v>1299</v>
      </c>
      <c r="M307" s="9" t="s">
        <v>1384</v>
      </c>
      <c r="N307" s="4"/>
      <c r="O307" s="4"/>
      <c r="P307" s="4"/>
      <c r="Q307" s="4"/>
      <c r="R307" s="4"/>
      <c r="S307" s="4"/>
      <c r="T307" s="4"/>
      <c r="U307" s="4"/>
      <c r="V307" s="4"/>
      <c r="W307" s="4"/>
      <c r="X307" s="4"/>
      <c r="Y307" s="4"/>
      <c r="Z307" s="4"/>
      <c r="AA307" s="4"/>
      <c r="AB307" s="4"/>
      <c r="AC307" s="4"/>
      <c r="AD307" s="4"/>
      <c r="AE307" s="4"/>
      <c r="AF307" s="4"/>
      <c r="AG307" s="4"/>
      <c r="AH307" s="1" t="s">
        <v>840</v>
      </c>
      <c r="AI307" s="4" t="s">
        <v>22</v>
      </c>
      <c r="AJ307" s="21" t="s">
        <v>491</v>
      </c>
      <c r="AK307" s="1">
        <v>39614</v>
      </c>
      <c r="AL307" s="12" t="s">
        <v>608</v>
      </c>
      <c r="AM307" s="8">
        <v>27183</v>
      </c>
      <c r="AN307" s="8" t="s">
        <v>410</v>
      </c>
      <c r="AO307" s="1" t="s">
        <v>473</v>
      </c>
      <c r="AT307" s="9" t="s">
        <v>1188</v>
      </c>
      <c r="BA307" s="9">
        <v>0</v>
      </c>
      <c r="BB307" s="9" t="s">
        <v>1138</v>
      </c>
      <c r="BC307" s="9" t="s">
        <v>1139</v>
      </c>
      <c r="BH307" s="128" t="s">
        <v>1207</v>
      </c>
      <c r="BI307" s="128" t="s">
        <v>1207</v>
      </c>
      <c r="BJ307" s="129" t="s">
        <v>1207</v>
      </c>
    </row>
    <row r="308" spans="1:62" ht="38.25" customHeight="1" x14ac:dyDescent="0.2">
      <c r="A308" s="9" t="s">
        <v>607</v>
      </c>
      <c r="C308" s="9">
        <v>1</v>
      </c>
      <c r="D308" s="22" t="s">
        <v>116</v>
      </c>
      <c r="E308" s="4" t="s">
        <v>494</v>
      </c>
      <c r="F308" s="4"/>
      <c r="G308" s="4" t="s">
        <v>607</v>
      </c>
      <c r="H308" s="4" t="s">
        <v>607</v>
      </c>
      <c r="I308" s="4" t="s">
        <v>607</v>
      </c>
      <c r="J308" s="5">
        <v>109</v>
      </c>
      <c r="K308" s="4" t="s">
        <v>839</v>
      </c>
      <c r="L308" s="9" t="s">
        <v>1296</v>
      </c>
      <c r="N308" s="4">
        <v>0</v>
      </c>
      <c r="O308" s="4">
        <v>0</v>
      </c>
      <c r="P308" s="4">
        <v>0</v>
      </c>
      <c r="Q308" s="4">
        <v>1</v>
      </c>
      <c r="R308" s="4">
        <v>0</v>
      </c>
      <c r="S308" s="4">
        <v>0</v>
      </c>
      <c r="T308" s="4">
        <v>0</v>
      </c>
      <c r="U308" s="4">
        <v>0</v>
      </c>
      <c r="V308" s="4">
        <v>0</v>
      </c>
      <c r="W308" s="4">
        <v>0</v>
      </c>
      <c r="X308" s="4">
        <v>1</v>
      </c>
      <c r="Y308" s="4">
        <v>0</v>
      </c>
      <c r="Z308" s="4">
        <v>1</v>
      </c>
      <c r="AA308" s="4">
        <v>0</v>
      </c>
      <c r="AB308" s="4">
        <v>0</v>
      </c>
      <c r="AC308" s="4">
        <v>0</v>
      </c>
      <c r="AD308" s="4">
        <v>0</v>
      </c>
      <c r="AE308" s="4">
        <v>1</v>
      </c>
      <c r="AF308" s="4">
        <v>2</v>
      </c>
      <c r="AG308" s="4">
        <v>0</v>
      </c>
      <c r="AH308" s="1" t="s">
        <v>838</v>
      </c>
      <c r="AI308" s="7" t="s">
        <v>486</v>
      </c>
      <c r="AJ308" s="21" t="s">
        <v>491</v>
      </c>
      <c r="AK308" s="1">
        <v>39667</v>
      </c>
      <c r="AL308" s="12" t="s">
        <v>608</v>
      </c>
      <c r="AM308" s="8">
        <v>150</v>
      </c>
      <c r="AN308" s="8" t="s">
        <v>410</v>
      </c>
      <c r="AO308" s="1" t="s">
        <v>414</v>
      </c>
      <c r="AR308" s="32">
        <v>57</v>
      </c>
      <c r="AS308" s="9" t="s">
        <v>1290</v>
      </c>
      <c r="BD308" s="9" t="s">
        <v>16</v>
      </c>
      <c r="BH308" s="128" t="s">
        <v>1207</v>
      </c>
      <c r="BI308" s="128" t="s">
        <v>1207</v>
      </c>
      <c r="BJ308" s="129" t="s">
        <v>1207</v>
      </c>
    </row>
    <row r="309" spans="1:62" ht="38.25" customHeight="1" x14ac:dyDescent="0.2">
      <c r="A309" s="9" t="s">
        <v>607</v>
      </c>
      <c r="B309" s="9" t="s">
        <v>607</v>
      </c>
      <c r="C309" s="9">
        <v>1</v>
      </c>
      <c r="D309" s="22" t="s">
        <v>115</v>
      </c>
      <c r="E309" s="4" t="s">
        <v>8</v>
      </c>
      <c r="F309" s="4" t="s">
        <v>294</v>
      </c>
      <c r="G309" s="4" t="s">
        <v>607</v>
      </c>
      <c r="H309" s="4" t="s">
        <v>608</v>
      </c>
      <c r="I309" s="4" t="s">
        <v>607</v>
      </c>
      <c r="J309" s="14">
        <v>57</v>
      </c>
      <c r="K309" s="4" t="s">
        <v>868</v>
      </c>
      <c r="N309" s="4">
        <v>1</v>
      </c>
      <c r="O309" s="4">
        <v>1</v>
      </c>
      <c r="P309" s="4">
        <v>1</v>
      </c>
      <c r="Q309" s="4">
        <v>0</v>
      </c>
      <c r="R309" s="4">
        <v>1</v>
      </c>
      <c r="S309" s="4">
        <v>2</v>
      </c>
      <c r="T309" s="4">
        <v>0</v>
      </c>
      <c r="U309" s="4">
        <v>1</v>
      </c>
      <c r="V309" s="4">
        <v>0</v>
      </c>
      <c r="W309" s="4">
        <v>1</v>
      </c>
      <c r="X309" s="4">
        <v>0</v>
      </c>
      <c r="Y309" s="4">
        <v>0</v>
      </c>
      <c r="Z309" s="4">
        <v>1</v>
      </c>
      <c r="AA309" s="4">
        <v>1</v>
      </c>
      <c r="AB309" s="4">
        <v>1</v>
      </c>
      <c r="AC309" s="4">
        <v>0</v>
      </c>
      <c r="AD309" s="4">
        <v>1</v>
      </c>
      <c r="AE309" s="4">
        <v>1</v>
      </c>
      <c r="AF309" s="4">
        <v>1</v>
      </c>
      <c r="AG309" s="4">
        <v>1</v>
      </c>
      <c r="AH309" s="1" t="s">
        <v>867</v>
      </c>
      <c r="AI309" s="7" t="s">
        <v>486</v>
      </c>
      <c r="AJ309" s="21" t="s">
        <v>491</v>
      </c>
      <c r="AK309" s="1">
        <v>31027</v>
      </c>
      <c r="AL309" s="12" t="s">
        <v>608</v>
      </c>
      <c r="AM309" s="15">
        <v>280</v>
      </c>
      <c r="AN309" s="15" t="s">
        <v>410</v>
      </c>
      <c r="AO309" s="16" t="s">
        <v>424</v>
      </c>
      <c r="AR309" s="9" t="s">
        <v>869</v>
      </c>
      <c r="BH309" s="128" t="s">
        <v>1207</v>
      </c>
      <c r="BI309" s="128" t="s">
        <v>1207</v>
      </c>
      <c r="BJ309" s="129" t="s">
        <v>1207</v>
      </c>
    </row>
    <row r="310" spans="1:62" ht="38.25" customHeight="1" x14ac:dyDescent="0.2">
      <c r="A310" s="9" t="s">
        <v>607</v>
      </c>
      <c r="B310" s="9" t="s">
        <v>607</v>
      </c>
      <c r="C310" s="9">
        <v>1</v>
      </c>
      <c r="D310" s="22" t="s">
        <v>146</v>
      </c>
      <c r="E310" s="4" t="s">
        <v>501</v>
      </c>
      <c r="F310" s="4" t="s">
        <v>324</v>
      </c>
      <c r="G310" s="4" t="s">
        <v>607</v>
      </c>
      <c r="H310" s="4" t="s">
        <v>607</v>
      </c>
      <c r="I310" s="4" t="s">
        <v>607</v>
      </c>
      <c r="J310" s="5">
        <v>2993</v>
      </c>
      <c r="K310" s="4" t="s">
        <v>695</v>
      </c>
      <c r="L310" s="9" t="s">
        <v>1296</v>
      </c>
      <c r="N310" s="4">
        <v>1</v>
      </c>
      <c r="O310" s="4">
        <v>3</v>
      </c>
      <c r="P310" s="4">
        <v>1</v>
      </c>
      <c r="Q310" s="4">
        <v>1</v>
      </c>
      <c r="R310" s="4">
        <v>3</v>
      </c>
      <c r="S310" s="4">
        <v>0</v>
      </c>
      <c r="T310" s="4">
        <v>1</v>
      </c>
      <c r="U310" s="4">
        <v>0</v>
      </c>
      <c r="V310" s="4">
        <v>0</v>
      </c>
      <c r="W310" s="4">
        <v>1</v>
      </c>
      <c r="X310" s="4">
        <v>1</v>
      </c>
      <c r="Y310" s="4">
        <v>1</v>
      </c>
      <c r="Z310" s="4">
        <v>1</v>
      </c>
      <c r="AA310" s="4">
        <v>1</v>
      </c>
      <c r="AB310" s="4">
        <v>0</v>
      </c>
      <c r="AC310" s="4">
        <v>0</v>
      </c>
      <c r="AD310" s="4">
        <v>0</v>
      </c>
      <c r="AE310" s="4">
        <v>0</v>
      </c>
      <c r="AF310" s="4">
        <v>0</v>
      </c>
      <c r="AG310" s="4"/>
      <c r="AH310" s="1" t="s">
        <v>696</v>
      </c>
      <c r="AI310" s="7" t="s">
        <v>488</v>
      </c>
      <c r="AJ310" s="21" t="s">
        <v>491</v>
      </c>
      <c r="AK310" s="1">
        <v>25493</v>
      </c>
      <c r="AL310" s="12" t="s">
        <v>608</v>
      </c>
      <c r="AM310" s="8">
        <v>7290</v>
      </c>
      <c r="AN310" s="3" t="s">
        <v>411</v>
      </c>
      <c r="AO310" s="1" t="s">
        <v>466</v>
      </c>
      <c r="AR310" s="9" t="s">
        <v>697</v>
      </c>
      <c r="AS310" s="9" t="s">
        <v>1289</v>
      </c>
      <c r="AT310" s="9" t="s">
        <v>1189</v>
      </c>
      <c r="BA310" s="9" t="s">
        <v>1069</v>
      </c>
      <c r="BB310" s="9" t="s">
        <v>1074</v>
      </c>
      <c r="BC310" s="30">
        <v>42576</v>
      </c>
      <c r="BD310" s="9" t="s">
        <v>16</v>
      </c>
      <c r="BH310" s="128" t="s">
        <v>1207</v>
      </c>
      <c r="BI310" s="128" t="s">
        <v>1207</v>
      </c>
      <c r="BJ310" s="129" t="s">
        <v>1207</v>
      </c>
    </row>
    <row r="311" spans="1:62" ht="38.25" customHeight="1" x14ac:dyDescent="0.2">
      <c r="A311" s="9" t="s">
        <v>607</v>
      </c>
      <c r="B311" s="9" t="s">
        <v>607</v>
      </c>
      <c r="C311" s="9">
        <v>1</v>
      </c>
      <c r="D311" s="22" t="s">
        <v>197</v>
      </c>
      <c r="E311" s="4" t="s">
        <v>503</v>
      </c>
      <c r="F311" s="4" t="s">
        <v>367</v>
      </c>
      <c r="G311" s="4" t="s">
        <v>608</v>
      </c>
      <c r="H311" s="4" t="s">
        <v>607</v>
      </c>
      <c r="I311" s="4" t="s">
        <v>607</v>
      </c>
      <c r="J311" s="5">
        <v>59</v>
      </c>
      <c r="K311" s="4" t="s">
        <v>622</v>
      </c>
      <c r="L311" s="9" t="s">
        <v>1299</v>
      </c>
      <c r="M311" s="9" t="s">
        <v>1384</v>
      </c>
      <c r="N311" s="4">
        <v>0</v>
      </c>
      <c r="O311" s="4">
        <v>3</v>
      </c>
      <c r="P311" s="4">
        <v>3</v>
      </c>
      <c r="Q311" s="4"/>
      <c r="R311" s="4">
        <v>0</v>
      </c>
      <c r="S311" s="4">
        <v>0</v>
      </c>
      <c r="T311" s="4">
        <v>0</v>
      </c>
      <c r="U311" s="4">
        <v>0</v>
      </c>
      <c r="V311" s="4">
        <v>0</v>
      </c>
      <c r="W311" s="4">
        <v>0</v>
      </c>
      <c r="X311" s="4">
        <v>0</v>
      </c>
      <c r="Y311" s="4">
        <v>2</v>
      </c>
      <c r="Z311" s="4">
        <v>0</v>
      </c>
      <c r="AA311" s="4">
        <v>0</v>
      </c>
      <c r="AB311" s="4">
        <v>0</v>
      </c>
      <c r="AC311" s="4">
        <v>0</v>
      </c>
      <c r="AD311" s="4">
        <v>0</v>
      </c>
      <c r="AE311" s="4">
        <v>0</v>
      </c>
      <c r="AF311" s="4">
        <v>3</v>
      </c>
      <c r="AG311" s="4">
        <v>0</v>
      </c>
      <c r="AH311" s="1" t="s">
        <v>870</v>
      </c>
      <c r="AI311" s="4" t="s">
        <v>22</v>
      </c>
      <c r="AJ311" s="21" t="s">
        <v>491</v>
      </c>
      <c r="AK311" s="1">
        <v>46037</v>
      </c>
      <c r="AL311" s="12" t="s">
        <v>608</v>
      </c>
      <c r="AM311" s="8">
        <v>200</v>
      </c>
      <c r="AN311" s="3" t="s">
        <v>410</v>
      </c>
      <c r="AO311" s="1" t="s">
        <v>472</v>
      </c>
      <c r="AR311" s="9" t="s">
        <v>646</v>
      </c>
      <c r="AS311" s="9" t="s">
        <v>1291</v>
      </c>
      <c r="AW311" s="9" t="s">
        <v>871</v>
      </c>
      <c r="BH311" s="128">
        <v>1</v>
      </c>
      <c r="BI311" s="128" t="s">
        <v>1207</v>
      </c>
      <c r="BJ311" s="129" t="s">
        <v>1207</v>
      </c>
    </row>
    <row r="312" spans="1:62" ht="38.25" customHeight="1" x14ac:dyDescent="0.2">
      <c r="C312" s="9">
        <f>SUM(C4:C311)</f>
        <v>308</v>
      </c>
      <c r="BG312" s="130" t="s">
        <v>1362</v>
      </c>
      <c r="BH312" s="131">
        <f>SUM(BH4:BH311)</f>
        <v>16</v>
      </c>
      <c r="BI312" s="131">
        <f>SUM(BI4:BI311)</f>
        <v>6</v>
      </c>
      <c r="BJ312" s="131">
        <f>SUM(BJ4:BJ311)</f>
        <v>6</v>
      </c>
    </row>
    <row r="313" spans="1:62" ht="38.25" customHeight="1" x14ac:dyDescent="0.2">
      <c r="A313" s="41"/>
    </row>
  </sheetData>
  <dataValidations count="3">
    <dataValidation type="list" allowBlank="1" showInputMessage="1" showErrorMessage="1" sqref="BD6:BD8 BD33:BD37 BD46:BD49 BD56:BD59 BD63 BD65:BD67 BD69:BD71 BD73:BD76 BD88:BD89 BD91:BD94 BD96:BD97 BD112:BD117 BD119:BD122 BD124 BD126 BD138 BD140:BD149 BD164:BD165 BD181:BD185 BD276:BD278 BD303:BD307 BD309 BD100:BD104 BD107:BD110 BD187:BD191 BD280:BD290 BD53:BD54 BD158:BD162 BD167:BD179 BD207:BD208 BD292:BD301 BD151:BD156 BD10:BD20 BD22:BD23 BD25:BD31 BD39:BD43 BD79:BD86 BD128:BD136 BD193:BD205 BD211:BD222 BD224:BD234 BD236:BD250 BD252:BD270 BD272:BD274 BD311:BD342" xr:uid="{00000000-0002-0000-0000-000000000000}">
      <formula1>$A$2:$A$6</formula1>
    </dataValidation>
    <dataValidation type="list" allowBlank="1" showInputMessage="1" showErrorMessage="1" sqref="BD5 BD9 BD21 BD24 BD32 BD38 BD44:BD45 BD50:BD52 BD55 BD60:BD62 BD64 BD68 BD72 BD77:BD78 BD87 BD90 BD95 BD98:BD99 BD105:BD106 BD111 BD118 BD123 BD125 BD127 BD137 BD139 BD150 BD310 BD157 BD163 BD166 BD180 BD186 BD192 BD206 BD209:BD210 BD223 BD235 BD251 BD271 BD275 BD279 BD291 BD302 BD308" xr:uid="{00000000-0002-0000-0000-000001000000}">
      <formula1>wastewater</formula1>
    </dataValidation>
    <dataValidation type="list" allowBlank="1" showInputMessage="1" showErrorMessage="1" sqref="L4:L44" xr:uid="{00000000-0002-0000-0000-000002000000}">
      <formula1>$F$4:$F$10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9">
        <x14:dataValidation type="list" allowBlank="1" showInputMessage="1" showErrorMessage="1" xr:uid="{00000000-0002-0000-0000-000003000000}">
          <x14:formula1>
            <xm:f>Lists!$A$2:$A$5</xm:f>
          </x14:formula1>
          <xm:sqref>BD4</xm:sqref>
        </x14:dataValidation>
        <x14:dataValidation type="list" allowBlank="1" showInputMessage="1" showErrorMessage="1" xr:uid="{00000000-0002-0000-0000-000004000000}">
          <x14:formula1>
            <xm:f>Lists!$E$2:$E$9</xm:f>
          </x14:formula1>
          <xm:sqref>L45</xm:sqref>
        </x14:dataValidation>
        <x14:dataValidation type="list" allowBlank="1" showInputMessage="1" showErrorMessage="1" xr:uid="{00000000-0002-0000-0000-000005000000}">
          <x14:formula1>
            <xm:f>Sheet1!$C$1:$C$5</xm:f>
          </x14:formula1>
          <xm:sqref>AN4:AO9</xm:sqref>
        </x14:dataValidation>
        <x14:dataValidation type="list" allowBlank="1" showInputMessage="1" showErrorMessage="1" xr:uid="{00000000-0002-0000-0000-000006000000}">
          <x14:formula1>
            <xm:f>Lists!$F$3:$F$7</xm:f>
          </x14:formula1>
          <xm:sqref>AV4:AV23</xm:sqref>
        </x14:dataValidation>
        <x14:dataValidation type="list" allowBlank="1" showInputMessage="1" showErrorMessage="1" xr:uid="{00000000-0002-0000-0000-000007000000}">
          <x14:formula1>
            <xm:f>Lists!$E$3:$E$9</xm:f>
          </x14:formula1>
          <xm:sqref>L46:L311</xm:sqref>
        </x14:dataValidation>
        <x14:dataValidation type="list" allowBlank="1" showInputMessage="1" showErrorMessage="1" xr:uid="{00000000-0002-0000-0000-000008000000}">
          <x14:formula1>
            <xm:f>Lists!$F$2:$F$7</xm:f>
          </x14:formula1>
          <xm:sqref>AV24:AV311</xm:sqref>
        </x14:dataValidation>
        <x14:dataValidation type="list" allowBlank="1" showInputMessage="1" showErrorMessage="1" xr:uid="{00000000-0002-0000-0000-000009000000}">
          <x14:formula1>
            <xm:f>Lists!$H$2:$H$3</xm:f>
          </x14:formula1>
          <xm:sqref>M4:M311</xm:sqref>
        </x14:dataValidation>
        <x14:dataValidation type="list" allowBlank="1" showInputMessage="1" showErrorMessage="1" xr:uid="{00000000-0002-0000-0000-00000A000000}">
          <x14:formula1>
            <xm:f>Lists!$G$2:$G$8</xm:f>
          </x14:formula1>
          <xm:sqref>BF4:BF311</xm:sqref>
        </x14:dataValidation>
        <x14:dataValidation type="list" allowBlank="1" showInputMessage="1" showErrorMessage="1" xr:uid="{00000000-0002-0000-0000-00000B000000}">
          <x14:formula1>
            <xm:f>Lists!$D$2:$D$5</xm:f>
          </x14:formula1>
          <xm:sqref>AS4:AS311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18"/>
  <sheetViews>
    <sheetView topLeftCell="E1" workbookViewId="0">
      <selection activeCell="G2" sqref="G2:G8"/>
    </sheetView>
  </sheetViews>
  <sheetFormatPr defaultRowHeight="15" x14ac:dyDescent="0.25"/>
  <cols>
    <col min="1" max="1" width="18.42578125" customWidth="1"/>
    <col min="2" max="2" width="11.5703125" customWidth="1"/>
    <col min="3" max="3" width="33" customWidth="1"/>
    <col min="4" max="4" width="13.85546875" customWidth="1"/>
    <col min="5" max="5" width="48.85546875" customWidth="1"/>
    <col min="6" max="7" width="41.28515625" customWidth="1"/>
    <col min="8" max="8" width="27.28515625" customWidth="1"/>
    <col min="9" max="9" width="18.5703125" customWidth="1"/>
    <col min="10" max="10" width="20.5703125" customWidth="1"/>
    <col min="11" max="11" width="24.5703125" customWidth="1"/>
  </cols>
  <sheetData>
    <row r="1" spans="1:11" s="26" customFormat="1" ht="48.75" customHeight="1" x14ac:dyDescent="0.25">
      <c r="A1" s="26" t="s">
        <v>0</v>
      </c>
      <c r="B1" s="26" t="s">
        <v>1279</v>
      </c>
      <c r="C1" s="26" t="s">
        <v>1281</v>
      </c>
      <c r="D1" s="26" t="s">
        <v>1288</v>
      </c>
      <c r="E1" s="26" t="s">
        <v>1294</v>
      </c>
      <c r="F1" s="26" t="s">
        <v>1343</v>
      </c>
      <c r="G1" s="26" t="s">
        <v>1344</v>
      </c>
      <c r="H1" s="26" t="s">
        <v>1382</v>
      </c>
      <c r="I1" s="251" t="s">
        <v>1420</v>
      </c>
      <c r="J1" s="252"/>
      <c r="K1" s="252"/>
    </row>
    <row r="2" spans="1:11" ht="63.75" x14ac:dyDescent="0.25">
      <c r="A2" t="s">
        <v>16</v>
      </c>
      <c r="B2" t="s">
        <v>1271</v>
      </c>
      <c r="C2" t="s">
        <v>1282</v>
      </c>
      <c r="D2" s="43" t="s">
        <v>1289</v>
      </c>
      <c r="E2" s="25" t="s">
        <v>1300</v>
      </c>
      <c r="F2" s="25" t="s">
        <v>1316</v>
      </c>
      <c r="G2" s="25" t="s">
        <v>1316</v>
      </c>
      <c r="H2" s="25" t="s">
        <v>1383</v>
      </c>
      <c r="I2" s="159" t="s">
        <v>1038</v>
      </c>
      <c r="J2" s="157" t="s">
        <v>1408</v>
      </c>
      <c r="K2" s="158" t="s">
        <v>1409</v>
      </c>
    </row>
    <row r="3" spans="1:11" x14ac:dyDescent="0.25">
      <c r="A3" t="s">
        <v>17</v>
      </c>
      <c r="B3" t="s">
        <v>1272</v>
      </c>
      <c r="C3" t="s">
        <v>1283</v>
      </c>
      <c r="D3" t="s">
        <v>1290</v>
      </c>
      <c r="E3" t="s">
        <v>1299</v>
      </c>
      <c r="F3" t="s">
        <v>1318</v>
      </c>
      <c r="G3" t="s">
        <v>1318</v>
      </c>
      <c r="H3" t="s">
        <v>1384</v>
      </c>
      <c r="I3" s="159" t="s">
        <v>1418</v>
      </c>
      <c r="J3" s="157" t="s">
        <v>1419</v>
      </c>
      <c r="K3" s="158"/>
    </row>
    <row r="4" spans="1:11" ht="51" x14ac:dyDescent="0.25">
      <c r="A4" t="s">
        <v>1355</v>
      </c>
      <c r="B4" t="s">
        <v>1273</v>
      </c>
      <c r="C4" t="s">
        <v>648</v>
      </c>
      <c r="D4" t="s">
        <v>1291</v>
      </c>
      <c r="E4" t="s">
        <v>1301</v>
      </c>
      <c r="F4" t="s">
        <v>1312</v>
      </c>
      <c r="G4" t="s">
        <v>1312</v>
      </c>
      <c r="I4" s="159" t="s">
        <v>1416</v>
      </c>
      <c r="J4" s="157" t="s">
        <v>1412</v>
      </c>
      <c r="K4" s="158" t="s">
        <v>1413</v>
      </c>
    </row>
    <row r="5" spans="1:11" x14ac:dyDescent="0.25">
      <c r="A5" t="s">
        <v>907</v>
      </c>
      <c r="B5" t="s">
        <v>1274</v>
      </c>
      <c r="C5" t="s">
        <v>1284</v>
      </c>
      <c r="D5" t="s">
        <v>1292</v>
      </c>
      <c r="E5" t="s">
        <v>1302</v>
      </c>
      <c r="F5" t="s">
        <v>1313</v>
      </c>
      <c r="G5" t="s">
        <v>1345</v>
      </c>
      <c r="I5" s="160" t="s">
        <v>1414</v>
      </c>
      <c r="J5" s="157" t="s">
        <v>1417</v>
      </c>
      <c r="K5" s="158"/>
    </row>
    <row r="6" spans="1:11" ht="38.25" x14ac:dyDescent="0.25">
      <c r="B6" t="s">
        <v>1275</v>
      </c>
      <c r="C6" t="s">
        <v>1285</v>
      </c>
      <c r="E6" t="s">
        <v>1295</v>
      </c>
      <c r="F6" t="s">
        <v>1327</v>
      </c>
      <c r="G6" t="s">
        <v>1313</v>
      </c>
      <c r="I6" s="160" t="s">
        <v>1415</v>
      </c>
      <c r="J6" s="157" t="s">
        <v>1410</v>
      </c>
      <c r="K6" s="158" t="s">
        <v>1411</v>
      </c>
    </row>
    <row r="7" spans="1:11" x14ac:dyDescent="0.25">
      <c r="B7" t="s">
        <v>1277</v>
      </c>
      <c r="C7" t="s">
        <v>1286</v>
      </c>
      <c r="E7" t="s">
        <v>1296</v>
      </c>
      <c r="F7" t="s">
        <v>1314</v>
      </c>
      <c r="G7" t="s">
        <v>1346</v>
      </c>
    </row>
    <row r="8" spans="1:11" x14ac:dyDescent="0.25">
      <c r="B8" t="s">
        <v>1278</v>
      </c>
      <c r="C8" t="s">
        <v>1287</v>
      </c>
      <c r="E8" t="s">
        <v>1297</v>
      </c>
      <c r="G8" t="s">
        <v>1327</v>
      </c>
    </row>
    <row r="9" spans="1:11" x14ac:dyDescent="0.25">
      <c r="B9" t="s">
        <v>1276</v>
      </c>
      <c r="C9" t="s">
        <v>719</v>
      </c>
      <c r="E9" t="s">
        <v>1298</v>
      </c>
    </row>
    <row r="16" spans="1:11" x14ac:dyDescent="0.25">
      <c r="I16" s="157"/>
      <c r="J16" s="158"/>
    </row>
    <row r="17" spans="9:10" x14ac:dyDescent="0.25">
      <c r="I17" s="157"/>
      <c r="J17" s="158"/>
    </row>
    <row r="18" spans="9:10" x14ac:dyDescent="0.25">
      <c r="I18" s="157"/>
      <c r="J18" s="158"/>
    </row>
  </sheetData>
  <mergeCells count="1">
    <mergeCell ref="I1:K1"/>
  </mergeCells>
  <pageMargins left="0.7" right="0.7" top="0.75" bottom="0.75" header="0.3" footer="0.3"/>
  <pageSetup orientation="portrait" horizontalDpi="4294967293"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42"/>
  <sheetViews>
    <sheetView workbookViewId="0">
      <selection activeCell="A2" sqref="A2"/>
    </sheetView>
  </sheetViews>
  <sheetFormatPr defaultRowHeight="15" x14ac:dyDescent="0.25"/>
  <cols>
    <col min="1" max="1" width="22.140625" style="205" customWidth="1"/>
    <col min="2" max="2" width="25.85546875" customWidth="1"/>
    <col min="5" max="5" width="27.5703125" customWidth="1"/>
    <col min="6" max="6" width="13.42578125" customWidth="1"/>
  </cols>
  <sheetData>
    <row r="1" spans="1:6" ht="31.5" customHeight="1" x14ac:dyDescent="0.25">
      <c r="A1" s="255" t="s">
        <v>1512</v>
      </c>
      <c r="B1" s="255"/>
      <c r="C1" s="256"/>
      <c r="D1" s="216"/>
      <c r="E1" s="219" t="s">
        <v>1513</v>
      </c>
      <c r="F1" s="220"/>
    </row>
    <row r="2" spans="1:6" ht="46.5" customHeight="1" x14ac:dyDescent="0.25">
      <c r="A2" s="40" t="s">
        <v>1394</v>
      </c>
      <c r="B2" s="212" t="s">
        <v>1500</v>
      </c>
      <c r="C2" s="213"/>
      <c r="D2" s="217"/>
      <c r="E2" s="253" t="s">
        <v>1499</v>
      </c>
      <c r="F2" s="254"/>
    </row>
    <row r="3" spans="1:6" ht="48" customHeight="1" x14ac:dyDescent="0.25">
      <c r="A3" s="214"/>
      <c r="B3" s="215" t="s">
        <v>1511</v>
      </c>
      <c r="C3" s="215" t="s">
        <v>1497</v>
      </c>
      <c r="D3" s="218"/>
      <c r="E3" s="202" t="s">
        <v>1501</v>
      </c>
      <c r="F3" s="203" t="s">
        <v>1502</v>
      </c>
    </row>
    <row r="4" spans="1:6" ht="32.25" customHeight="1" x14ac:dyDescent="0.25">
      <c r="A4" s="204" t="s">
        <v>81</v>
      </c>
      <c r="B4" s="205"/>
      <c r="E4" s="204" t="s">
        <v>1503</v>
      </c>
      <c r="F4" s="206" t="s">
        <v>1516</v>
      </c>
    </row>
    <row r="5" spans="1:6" ht="26.25" x14ac:dyDescent="0.25">
      <c r="A5" s="204" t="s">
        <v>39</v>
      </c>
      <c r="B5" s="205"/>
      <c r="E5" s="204" t="s">
        <v>566</v>
      </c>
      <c r="F5" s="206" t="s">
        <v>1504</v>
      </c>
    </row>
    <row r="6" spans="1:6" ht="36" customHeight="1" x14ac:dyDescent="0.25">
      <c r="A6" s="207" t="s">
        <v>117</v>
      </c>
      <c r="B6" s="205"/>
      <c r="E6" s="204" t="s">
        <v>66</v>
      </c>
      <c r="F6" s="206" t="s">
        <v>1516</v>
      </c>
    </row>
    <row r="7" spans="1:6" ht="30" customHeight="1" x14ac:dyDescent="0.25">
      <c r="A7" s="204" t="s">
        <v>517</v>
      </c>
      <c r="B7" s="205"/>
      <c r="E7" s="204" t="s">
        <v>181</v>
      </c>
      <c r="F7" s="206" t="s">
        <v>1069</v>
      </c>
    </row>
    <row r="8" spans="1:6" ht="27" customHeight="1" x14ac:dyDescent="0.25">
      <c r="A8" s="207" t="s">
        <v>524</v>
      </c>
      <c r="B8" s="205"/>
      <c r="E8" s="204" t="s">
        <v>194</v>
      </c>
      <c r="F8" s="206" t="s">
        <v>1516</v>
      </c>
    </row>
    <row r="9" spans="1:6" ht="30.75" customHeight="1" x14ac:dyDescent="0.25">
      <c r="A9" s="204" t="s">
        <v>198</v>
      </c>
      <c r="B9" s="205"/>
      <c r="E9" s="208" t="s">
        <v>196</v>
      </c>
      <c r="F9" s="209" t="s">
        <v>1069</v>
      </c>
    </row>
    <row r="10" spans="1:6" ht="26.25" x14ac:dyDescent="0.25">
      <c r="A10" s="207" t="s">
        <v>526</v>
      </c>
      <c r="B10" s="205"/>
    </row>
    <row r="11" spans="1:6" x14ac:dyDescent="0.25">
      <c r="A11" s="204" t="s">
        <v>40</v>
      </c>
      <c r="B11" s="205"/>
    </row>
    <row r="12" spans="1:6" x14ac:dyDescent="0.25">
      <c r="A12" s="204" t="s">
        <v>41</v>
      </c>
      <c r="B12" s="205"/>
    </row>
    <row r="13" spans="1:6" ht="26.25" x14ac:dyDescent="0.25">
      <c r="A13" s="207" t="s">
        <v>527</v>
      </c>
      <c r="B13" s="205"/>
    </row>
    <row r="14" spans="1:6" x14ac:dyDescent="0.25">
      <c r="A14" s="204" t="s">
        <v>28</v>
      </c>
      <c r="B14" s="205"/>
    </row>
    <row r="15" spans="1:6" x14ac:dyDescent="0.25">
      <c r="A15" s="204" t="s">
        <v>42</v>
      </c>
      <c r="B15" s="205"/>
    </row>
    <row r="16" spans="1:6" ht="26.25" x14ac:dyDescent="0.25">
      <c r="A16" s="204" t="s">
        <v>43</v>
      </c>
      <c r="B16" s="205"/>
    </row>
    <row r="17" spans="1:2" ht="26.25" x14ac:dyDescent="0.25">
      <c r="A17" s="204" t="s">
        <v>82</v>
      </c>
      <c r="B17" s="205"/>
    </row>
    <row r="18" spans="1:2" x14ac:dyDescent="0.25">
      <c r="A18" s="204" t="s">
        <v>29</v>
      </c>
      <c r="B18" s="205"/>
    </row>
    <row r="19" spans="1:2" x14ac:dyDescent="0.25">
      <c r="A19" s="204" t="s">
        <v>44</v>
      </c>
      <c r="B19" s="205"/>
    </row>
    <row r="20" spans="1:2" x14ac:dyDescent="0.25">
      <c r="A20" s="207" t="s">
        <v>530</v>
      </c>
      <c r="B20" s="205"/>
    </row>
    <row r="21" spans="1:2" ht="26.25" x14ac:dyDescent="0.25">
      <c r="A21" s="207" t="s">
        <v>531</v>
      </c>
      <c r="B21" s="205"/>
    </row>
    <row r="22" spans="1:2" ht="26.25" x14ac:dyDescent="0.25">
      <c r="A22" s="204" t="s">
        <v>118</v>
      </c>
      <c r="B22" s="205"/>
    </row>
    <row r="23" spans="1:2" x14ac:dyDescent="0.25">
      <c r="A23" s="204" t="s">
        <v>45</v>
      </c>
      <c r="B23" s="205"/>
    </row>
    <row r="24" spans="1:2" ht="26.25" x14ac:dyDescent="0.25">
      <c r="A24" s="204" t="s">
        <v>83</v>
      </c>
      <c r="B24" s="205"/>
    </row>
    <row r="25" spans="1:2" ht="26.25" x14ac:dyDescent="0.25">
      <c r="A25" s="207" t="s">
        <v>532</v>
      </c>
      <c r="B25" s="205"/>
    </row>
    <row r="26" spans="1:2" ht="26.25" x14ac:dyDescent="0.25">
      <c r="A26" s="204" t="s">
        <v>201</v>
      </c>
      <c r="B26" s="205"/>
    </row>
    <row r="27" spans="1:2" x14ac:dyDescent="0.25">
      <c r="A27" s="204" t="s">
        <v>534</v>
      </c>
      <c r="B27" s="205"/>
    </row>
    <row r="28" spans="1:2" ht="26.25" x14ac:dyDescent="0.25">
      <c r="A28" s="204" t="s">
        <v>216</v>
      </c>
      <c r="B28" s="205"/>
    </row>
    <row r="29" spans="1:2" ht="26.25" x14ac:dyDescent="0.25">
      <c r="A29" s="204" t="s">
        <v>631</v>
      </c>
      <c r="B29" s="205"/>
    </row>
    <row r="30" spans="1:2" x14ac:dyDescent="0.25">
      <c r="A30" s="204" t="s">
        <v>634</v>
      </c>
      <c r="B30" s="205"/>
    </row>
    <row r="31" spans="1:2" ht="39" x14ac:dyDescent="0.25">
      <c r="A31" s="204" t="s">
        <v>162</v>
      </c>
      <c r="B31" s="205"/>
    </row>
    <row r="32" spans="1:2" ht="26.25" x14ac:dyDescent="0.25">
      <c r="A32" s="207" t="s">
        <v>1421</v>
      </c>
      <c r="B32" s="205"/>
    </row>
    <row r="33" spans="1:2" ht="26.25" x14ac:dyDescent="0.25">
      <c r="A33" s="204" t="s">
        <v>152</v>
      </c>
      <c r="B33" s="205"/>
    </row>
    <row r="34" spans="1:2" ht="26.25" x14ac:dyDescent="0.25">
      <c r="A34" s="204" t="s">
        <v>26</v>
      </c>
      <c r="B34" s="205"/>
    </row>
    <row r="35" spans="1:2" ht="26.25" x14ac:dyDescent="0.25">
      <c r="A35" s="204" t="s">
        <v>84</v>
      </c>
      <c r="B35" s="205"/>
    </row>
    <row r="36" spans="1:2" ht="26.25" x14ac:dyDescent="0.25">
      <c r="A36" s="204" t="s">
        <v>538</v>
      </c>
      <c r="B36" s="205"/>
    </row>
    <row r="37" spans="1:2" ht="26.25" x14ac:dyDescent="0.25">
      <c r="A37" s="204" t="s">
        <v>85</v>
      </c>
      <c r="B37" s="205"/>
    </row>
    <row r="38" spans="1:2" ht="26.25" x14ac:dyDescent="0.25">
      <c r="A38" s="204" t="s">
        <v>957</v>
      </c>
      <c r="B38" s="205"/>
    </row>
    <row r="39" spans="1:2" ht="26.25" x14ac:dyDescent="0.25">
      <c r="A39" s="204" t="s">
        <v>153</v>
      </c>
      <c r="B39" s="205"/>
    </row>
    <row r="40" spans="1:2" x14ac:dyDescent="0.25">
      <c r="A40" s="207" t="s">
        <v>923</v>
      </c>
      <c r="B40" s="205"/>
    </row>
    <row r="41" spans="1:2" x14ac:dyDescent="0.25">
      <c r="A41" s="204" t="s">
        <v>46</v>
      </c>
      <c r="B41" s="205"/>
    </row>
    <row r="42" spans="1:2" x14ac:dyDescent="0.25">
      <c r="A42" s="204" t="s">
        <v>154</v>
      </c>
      <c r="B42" s="205"/>
    </row>
    <row r="43" spans="1:2" x14ac:dyDescent="0.25">
      <c r="A43" s="204" t="s">
        <v>126</v>
      </c>
      <c r="B43" s="205"/>
    </row>
    <row r="44" spans="1:2" x14ac:dyDescent="0.25">
      <c r="A44" s="204" t="s">
        <v>945</v>
      </c>
      <c r="B44" s="205"/>
    </row>
    <row r="45" spans="1:2" x14ac:dyDescent="0.25">
      <c r="A45" s="204" t="s">
        <v>1148</v>
      </c>
      <c r="B45" s="205"/>
    </row>
    <row r="46" spans="1:2" x14ac:dyDescent="0.25">
      <c r="A46" s="204" t="s">
        <v>47</v>
      </c>
      <c r="B46" s="205"/>
    </row>
    <row r="47" spans="1:2" x14ac:dyDescent="0.25">
      <c r="A47" s="204" t="s">
        <v>156</v>
      </c>
      <c r="B47" s="205"/>
    </row>
    <row r="48" spans="1:2" x14ac:dyDescent="0.25">
      <c r="A48" s="204" t="s">
        <v>127</v>
      </c>
      <c r="B48" s="205"/>
    </row>
    <row r="49" spans="1:2" x14ac:dyDescent="0.25">
      <c r="A49" s="204" t="s">
        <v>148</v>
      </c>
      <c r="B49" s="205"/>
    </row>
    <row r="50" spans="1:2" x14ac:dyDescent="0.25">
      <c r="A50" s="204" t="s">
        <v>86</v>
      </c>
      <c r="B50" s="205"/>
    </row>
    <row r="51" spans="1:2" ht="26.25" x14ac:dyDescent="0.25">
      <c r="A51" s="204" t="s">
        <v>87</v>
      </c>
      <c r="B51" s="205"/>
    </row>
    <row r="52" spans="1:2" ht="26.25" x14ac:dyDescent="0.25">
      <c r="A52" s="204" t="s">
        <v>202</v>
      </c>
      <c r="B52" s="205"/>
    </row>
    <row r="53" spans="1:2" ht="26.25" x14ac:dyDescent="0.25">
      <c r="A53" s="204" t="s">
        <v>119</v>
      </c>
      <c r="B53" s="205"/>
    </row>
    <row r="54" spans="1:2" x14ac:dyDescent="0.25">
      <c r="A54" s="204" t="s">
        <v>30</v>
      </c>
      <c r="B54" s="205"/>
    </row>
    <row r="55" spans="1:2" ht="39" x14ac:dyDescent="0.25">
      <c r="A55" s="204" t="s">
        <v>31</v>
      </c>
      <c r="B55" s="205"/>
    </row>
    <row r="56" spans="1:2" ht="26.25" x14ac:dyDescent="0.25">
      <c r="A56" s="204" t="s">
        <v>158</v>
      </c>
      <c r="B56" s="205"/>
    </row>
    <row r="57" spans="1:2" x14ac:dyDescent="0.25">
      <c r="A57" s="204" t="s">
        <v>120</v>
      </c>
      <c r="B57" s="205"/>
    </row>
    <row r="58" spans="1:2" x14ac:dyDescent="0.25">
      <c r="A58" s="204" t="s">
        <v>128</v>
      </c>
      <c r="B58" s="205"/>
    </row>
    <row r="59" spans="1:2" ht="26.25" x14ac:dyDescent="0.25">
      <c r="A59" s="204" t="s">
        <v>1000</v>
      </c>
      <c r="B59" s="205"/>
    </row>
    <row r="60" spans="1:2" ht="26.25" x14ac:dyDescent="0.25">
      <c r="A60" s="204" t="s">
        <v>544</v>
      </c>
      <c r="B60" s="205"/>
    </row>
    <row r="61" spans="1:2" ht="26.25" x14ac:dyDescent="0.25">
      <c r="A61" s="204" t="s">
        <v>159</v>
      </c>
      <c r="B61" s="205"/>
    </row>
    <row r="62" spans="1:2" ht="26.25" x14ac:dyDescent="0.25">
      <c r="A62" s="204" t="s">
        <v>160</v>
      </c>
      <c r="B62" s="205"/>
    </row>
    <row r="63" spans="1:2" ht="26.25" x14ac:dyDescent="0.25">
      <c r="A63" s="204" t="s">
        <v>88</v>
      </c>
      <c r="B63" s="205"/>
    </row>
    <row r="64" spans="1:2" ht="26.25" x14ac:dyDescent="0.25">
      <c r="A64" s="207" t="s">
        <v>545</v>
      </c>
      <c r="B64" s="205"/>
    </row>
    <row r="65" spans="1:2" ht="26.25" x14ac:dyDescent="0.25">
      <c r="A65" s="207" t="s">
        <v>1141</v>
      </c>
      <c r="B65" s="205"/>
    </row>
    <row r="66" spans="1:2" x14ac:dyDescent="0.25">
      <c r="A66" s="204" t="s">
        <v>48</v>
      </c>
      <c r="B66" s="205"/>
    </row>
    <row r="67" spans="1:2" ht="26.25" x14ac:dyDescent="0.25">
      <c r="A67" s="204" t="s">
        <v>49</v>
      </c>
      <c r="B67" s="205"/>
    </row>
    <row r="68" spans="1:2" ht="26.25" x14ac:dyDescent="0.25">
      <c r="A68" s="204" t="s">
        <v>50</v>
      </c>
      <c r="B68" s="205"/>
    </row>
    <row r="69" spans="1:2" x14ac:dyDescent="0.25">
      <c r="A69" s="204" t="s">
        <v>200</v>
      </c>
      <c r="B69" s="205"/>
    </row>
    <row r="70" spans="1:2" ht="26.25" x14ac:dyDescent="0.25">
      <c r="A70" s="204" t="s">
        <v>89</v>
      </c>
      <c r="B70" s="205"/>
    </row>
    <row r="71" spans="1:2" x14ac:dyDescent="0.25">
      <c r="A71" s="204" t="s">
        <v>1145</v>
      </c>
      <c r="B71" s="205"/>
    </row>
    <row r="72" spans="1:2" x14ac:dyDescent="0.25">
      <c r="A72" s="204" t="s">
        <v>90</v>
      </c>
      <c r="B72" s="205"/>
    </row>
    <row r="73" spans="1:2" x14ac:dyDescent="0.25">
      <c r="A73" s="204" t="s">
        <v>1422</v>
      </c>
      <c r="B73" s="205"/>
    </row>
    <row r="74" spans="1:2" ht="26.25" x14ac:dyDescent="0.25">
      <c r="A74" s="204" t="s">
        <v>51</v>
      </c>
      <c r="B74" s="205"/>
    </row>
    <row r="75" spans="1:2" x14ac:dyDescent="0.25">
      <c r="A75" s="204" t="s">
        <v>32</v>
      </c>
      <c r="B75" s="205"/>
    </row>
    <row r="76" spans="1:2" ht="26.25" x14ac:dyDescent="0.25">
      <c r="A76" s="204" t="s">
        <v>161</v>
      </c>
      <c r="B76" s="205"/>
    </row>
    <row r="77" spans="1:2" ht="26.25" x14ac:dyDescent="0.25">
      <c r="A77" s="204" t="s">
        <v>549</v>
      </c>
      <c r="B77" s="205"/>
    </row>
    <row r="78" spans="1:2" ht="26.25" x14ac:dyDescent="0.25">
      <c r="A78" s="204" t="s">
        <v>129</v>
      </c>
      <c r="B78" s="205"/>
    </row>
    <row r="79" spans="1:2" ht="26.25" x14ac:dyDescent="0.25">
      <c r="A79" s="204" t="s">
        <v>962</v>
      </c>
      <c r="B79" s="205"/>
    </row>
    <row r="80" spans="1:2" x14ac:dyDescent="0.25">
      <c r="A80" s="204" t="s">
        <v>130</v>
      </c>
      <c r="B80" s="205"/>
    </row>
    <row r="81" spans="1:2" x14ac:dyDescent="0.25">
      <c r="A81" s="204" t="s">
        <v>131</v>
      </c>
      <c r="B81" s="205"/>
    </row>
    <row r="82" spans="1:2" ht="26.25" x14ac:dyDescent="0.25">
      <c r="A82" s="204" t="s">
        <v>164</v>
      </c>
      <c r="B82" s="205"/>
    </row>
    <row r="83" spans="1:2" ht="26.25" x14ac:dyDescent="0.25">
      <c r="A83" s="204" t="s">
        <v>91</v>
      </c>
      <c r="B83" s="205"/>
    </row>
    <row r="84" spans="1:2" ht="26.25" x14ac:dyDescent="0.25">
      <c r="A84" s="204" t="s">
        <v>554</v>
      </c>
      <c r="B84" s="205"/>
    </row>
    <row r="85" spans="1:2" ht="26.25" x14ac:dyDescent="0.25">
      <c r="A85" s="204" t="s">
        <v>555</v>
      </c>
      <c r="B85" s="205"/>
    </row>
    <row r="86" spans="1:2" x14ac:dyDescent="0.25">
      <c r="A86" s="204" t="s">
        <v>92</v>
      </c>
      <c r="B86" s="205"/>
    </row>
    <row r="87" spans="1:2" ht="26.25" x14ac:dyDescent="0.25">
      <c r="A87" s="204" t="s">
        <v>93</v>
      </c>
      <c r="B87" s="205"/>
    </row>
    <row r="88" spans="1:2" x14ac:dyDescent="0.25">
      <c r="A88" s="204" t="s">
        <v>132</v>
      </c>
      <c r="B88" s="205"/>
    </row>
    <row r="89" spans="1:2" ht="26.25" x14ac:dyDescent="0.25">
      <c r="A89" s="204" t="s">
        <v>929</v>
      </c>
      <c r="B89" s="205"/>
    </row>
    <row r="90" spans="1:2" ht="26.25" x14ac:dyDescent="0.25">
      <c r="A90" s="204" t="s">
        <v>165</v>
      </c>
      <c r="B90" s="205"/>
    </row>
    <row r="91" spans="1:2" x14ac:dyDescent="0.25">
      <c r="A91" s="204" t="s">
        <v>52</v>
      </c>
      <c r="B91" s="205"/>
    </row>
    <row r="92" spans="1:2" x14ac:dyDescent="0.25">
      <c r="A92" s="204" t="s">
        <v>53</v>
      </c>
      <c r="B92" s="205"/>
    </row>
    <row r="93" spans="1:2" ht="26.25" x14ac:dyDescent="0.25">
      <c r="A93" s="204" t="s">
        <v>78</v>
      </c>
      <c r="B93" s="205"/>
    </row>
    <row r="94" spans="1:2" x14ac:dyDescent="0.25">
      <c r="A94" s="204" t="s">
        <v>33</v>
      </c>
      <c r="B94" s="205"/>
    </row>
    <row r="95" spans="1:2" ht="26.25" x14ac:dyDescent="0.25">
      <c r="A95" s="204" t="s">
        <v>203</v>
      </c>
      <c r="B95" s="205"/>
    </row>
    <row r="96" spans="1:2" ht="26.25" x14ac:dyDescent="0.25">
      <c r="A96" s="204" t="s">
        <v>94</v>
      </c>
      <c r="B96" s="205"/>
    </row>
    <row r="97" spans="1:3" ht="39" x14ac:dyDescent="0.25">
      <c r="A97" s="204" t="s">
        <v>54</v>
      </c>
      <c r="B97" s="205"/>
    </row>
    <row r="98" spans="1:3" ht="26.25" x14ac:dyDescent="0.25">
      <c r="A98" s="204" t="s">
        <v>734</v>
      </c>
      <c r="B98" s="205"/>
    </row>
    <row r="99" spans="1:3" x14ac:dyDescent="0.25">
      <c r="A99" s="204" t="s">
        <v>133</v>
      </c>
      <c r="B99" s="205"/>
    </row>
    <row r="100" spans="1:3" ht="26.25" x14ac:dyDescent="0.25">
      <c r="A100" s="204" t="s">
        <v>34</v>
      </c>
      <c r="B100" s="205"/>
    </row>
    <row r="101" spans="1:3" x14ac:dyDescent="0.25">
      <c r="A101" s="204" t="s">
        <v>134</v>
      </c>
      <c r="B101" s="205"/>
    </row>
    <row r="102" spans="1:3" ht="26.25" x14ac:dyDescent="0.25">
      <c r="A102" s="204" t="s">
        <v>96</v>
      </c>
      <c r="B102" s="205" t="s">
        <v>1505</v>
      </c>
      <c r="C102">
        <v>1</v>
      </c>
    </row>
    <row r="103" spans="1:3" ht="26.25" x14ac:dyDescent="0.25">
      <c r="A103" s="204" t="s">
        <v>204</v>
      </c>
      <c r="B103" s="205"/>
    </row>
    <row r="104" spans="1:3" ht="26.25" x14ac:dyDescent="0.25">
      <c r="A104" s="204" t="s">
        <v>97</v>
      </c>
      <c r="B104" s="205"/>
    </row>
    <row r="105" spans="1:3" x14ac:dyDescent="0.25">
      <c r="A105" s="204" t="s">
        <v>55</v>
      </c>
      <c r="B105" s="205"/>
    </row>
    <row r="106" spans="1:3" x14ac:dyDescent="0.25">
      <c r="A106" s="204" t="s">
        <v>135</v>
      </c>
      <c r="B106" s="205"/>
    </row>
    <row r="107" spans="1:3" ht="26.25" x14ac:dyDescent="0.25">
      <c r="A107" s="204" t="s">
        <v>561</v>
      </c>
      <c r="B107" s="205"/>
    </row>
    <row r="108" spans="1:3" ht="26.25" x14ac:dyDescent="0.25">
      <c r="A108" s="204" t="s">
        <v>166</v>
      </c>
      <c r="B108" s="205"/>
    </row>
    <row r="109" spans="1:3" ht="26.25" x14ac:dyDescent="0.25">
      <c r="A109" s="204" t="s">
        <v>56</v>
      </c>
      <c r="B109" s="205"/>
    </row>
    <row r="110" spans="1:3" x14ac:dyDescent="0.25">
      <c r="A110" s="204" t="s">
        <v>136</v>
      </c>
      <c r="B110" s="205"/>
    </row>
    <row r="111" spans="1:3" x14ac:dyDescent="0.25">
      <c r="A111" s="204" t="s">
        <v>562</v>
      </c>
      <c r="B111" s="205"/>
    </row>
    <row r="112" spans="1:3" ht="26.25" x14ac:dyDescent="0.25">
      <c r="A112" s="204" t="s">
        <v>563</v>
      </c>
      <c r="B112" s="205"/>
    </row>
    <row r="113" spans="1:3" x14ac:dyDescent="0.25">
      <c r="A113" s="204" t="s">
        <v>57</v>
      </c>
      <c r="B113" s="205"/>
    </row>
    <row r="114" spans="1:3" ht="26.25" x14ac:dyDescent="0.25">
      <c r="A114" s="204" t="s">
        <v>98</v>
      </c>
      <c r="B114" s="205"/>
    </row>
    <row r="115" spans="1:3" ht="26.25" x14ac:dyDescent="0.25">
      <c r="A115" s="204" t="s">
        <v>564</v>
      </c>
      <c r="B115" s="205"/>
    </row>
    <row r="116" spans="1:3" x14ac:dyDescent="0.25">
      <c r="A116" s="204" t="s">
        <v>99</v>
      </c>
      <c r="B116" s="205"/>
    </row>
    <row r="117" spans="1:3" ht="39" x14ac:dyDescent="0.25">
      <c r="A117" s="204" t="s">
        <v>565</v>
      </c>
      <c r="B117" s="205"/>
    </row>
    <row r="118" spans="1:3" ht="26.25" x14ac:dyDescent="0.25">
      <c r="A118" s="204" t="s">
        <v>167</v>
      </c>
      <c r="B118" s="205"/>
    </row>
    <row r="119" spans="1:3" x14ac:dyDescent="0.25">
      <c r="A119" s="204" t="s">
        <v>58</v>
      </c>
      <c r="B119" s="205"/>
    </row>
    <row r="120" spans="1:3" ht="26.25" x14ac:dyDescent="0.25">
      <c r="A120" s="204" t="s">
        <v>100</v>
      </c>
      <c r="B120" s="205"/>
    </row>
    <row r="121" spans="1:3" x14ac:dyDescent="0.25">
      <c r="A121" s="204" t="s">
        <v>59</v>
      </c>
      <c r="B121" s="205"/>
    </row>
    <row r="122" spans="1:3" x14ac:dyDescent="0.25">
      <c r="A122" s="204" t="s">
        <v>168</v>
      </c>
      <c r="B122" s="205"/>
    </row>
    <row r="123" spans="1:3" x14ac:dyDescent="0.25">
      <c r="A123" s="204" t="s">
        <v>137</v>
      </c>
      <c r="B123" s="205"/>
    </row>
    <row r="124" spans="1:3" ht="26.25" x14ac:dyDescent="0.25">
      <c r="A124" s="204" t="s">
        <v>541</v>
      </c>
      <c r="B124" s="205"/>
    </row>
    <row r="125" spans="1:3" ht="26.25" x14ac:dyDescent="0.25">
      <c r="A125" s="207" t="s">
        <v>147</v>
      </c>
      <c r="B125" s="205"/>
    </row>
    <row r="126" spans="1:3" ht="26.25" x14ac:dyDescent="0.25">
      <c r="A126" s="204" t="s">
        <v>60</v>
      </c>
      <c r="B126" s="205"/>
    </row>
    <row r="127" spans="1:3" ht="26.25" x14ac:dyDescent="0.25">
      <c r="A127" s="204" t="s">
        <v>566</v>
      </c>
      <c r="B127" s="205" t="s">
        <v>1506</v>
      </c>
      <c r="C127">
        <v>1</v>
      </c>
    </row>
    <row r="128" spans="1:3" ht="26.25" x14ac:dyDescent="0.25">
      <c r="A128" s="204" t="s">
        <v>169</v>
      </c>
      <c r="B128" s="205"/>
    </row>
    <row r="129" spans="1:3" x14ac:dyDescent="0.25">
      <c r="A129" s="204" t="s">
        <v>61</v>
      </c>
      <c r="B129" s="205"/>
    </row>
    <row r="130" spans="1:3" ht="26.25" x14ac:dyDescent="0.25">
      <c r="A130" s="204" t="s">
        <v>125</v>
      </c>
      <c r="B130" s="205"/>
    </row>
    <row r="131" spans="1:3" ht="26.25" x14ac:dyDescent="0.25">
      <c r="A131" s="204" t="s">
        <v>519</v>
      </c>
      <c r="B131" s="205"/>
    </row>
    <row r="132" spans="1:3" ht="26.25" x14ac:dyDescent="0.25">
      <c r="A132" s="204" t="s">
        <v>101</v>
      </c>
      <c r="B132" s="205"/>
    </row>
    <row r="133" spans="1:3" x14ac:dyDescent="0.25">
      <c r="A133" s="210" t="s">
        <v>138</v>
      </c>
      <c r="B133" s="205"/>
    </row>
    <row r="134" spans="1:3" ht="26.25" x14ac:dyDescent="0.25">
      <c r="A134" s="204" t="s">
        <v>27</v>
      </c>
      <c r="B134" s="205"/>
    </row>
    <row r="135" spans="1:3" x14ac:dyDescent="0.25">
      <c r="A135" s="204" t="s">
        <v>62</v>
      </c>
      <c r="B135" s="205"/>
    </row>
    <row r="136" spans="1:3" x14ac:dyDescent="0.25">
      <c r="A136" s="204" t="s">
        <v>63</v>
      </c>
      <c r="B136" s="205"/>
    </row>
    <row r="137" spans="1:3" ht="26.25" x14ac:dyDescent="0.25">
      <c r="A137" s="204" t="s">
        <v>64</v>
      </c>
      <c r="B137" s="205"/>
    </row>
    <row r="138" spans="1:3" ht="26.25" x14ac:dyDescent="0.25">
      <c r="A138" s="204" t="s">
        <v>556</v>
      </c>
      <c r="B138" s="205"/>
    </row>
    <row r="139" spans="1:3" x14ac:dyDescent="0.25">
      <c r="A139" s="204" t="s">
        <v>65</v>
      </c>
      <c r="B139" s="205"/>
    </row>
    <row r="140" spans="1:3" ht="26.25" x14ac:dyDescent="0.25">
      <c r="A140" s="204" t="s">
        <v>66</v>
      </c>
      <c r="B140" s="205" t="s">
        <v>1507</v>
      </c>
      <c r="C140">
        <v>1</v>
      </c>
    </row>
    <row r="141" spans="1:3" ht="26.25" x14ac:dyDescent="0.25">
      <c r="A141" s="204" t="s">
        <v>572</v>
      </c>
      <c r="B141" s="205"/>
    </row>
    <row r="142" spans="1:3" ht="26.25" x14ac:dyDescent="0.25">
      <c r="A142" s="204" t="s">
        <v>573</v>
      </c>
      <c r="B142" s="205"/>
    </row>
    <row r="143" spans="1:3" ht="39" x14ac:dyDescent="0.25">
      <c r="A143" s="204" t="s">
        <v>883</v>
      </c>
      <c r="B143" s="205"/>
    </row>
    <row r="144" spans="1:3" x14ac:dyDescent="0.25">
      <c r="A144" s="204" t="s">
        <v>67</v>
      </c>
      <c r="B144" s="205"/>
    </row>
    <row r="145" spans="1:2" x14ac:dyDescent="0.25">
      <c r="A145" s="204" t="s">
        <v>217</v>
      </c>
      <c r="B145" s="205"/>
    </row>
    <row r="146" spans="1:2" ht="26.25" x14ac:dyDescent="0.25">
      <c r="A146" s="204" t="s">
        <v>781</v>
      </c>
      <c r="B146" s="205"/>
    </row>
    <row r="147" spans="1:2" ht="26.25" x14ac:dyDescent="0.25">
      <c r="A147" s="204" t="s">
        <v>102</v>
      </c>
      <c r="B147" s="205"/>
    </row>
    <row r="148" spans="1:2" x14ac:dyDescent="0.25">
      <c r="A148" s="204" t="s">
        <v>172</v>
      </c>
      <c r="B148" s="205"/>
    </row>
    <row r="149" spans="1:2" ht="26.25" x14ac:dyDescent="0.25">
      <c r="A149" s="204" t="s">
        <v>103</v>
      </c>
      <c r="B149" s="205"/>
    </row>
    <row r="150" spans="1:2" x14ac:dyDescent="0.25">
      <c r="A150" s="207" t="s">
        <v>121</v>
      </c>
      <c r="B150" s="205"/>
    </row>
    <row r="151" spans="1:2" ht="26.25" x14ac:dyDescent="0.25">
      <c r="A151" s="204" t="s">
        <v>173</v>
      </c>
      <c r="B151" s="205"/>
    </row>
    <row r="152" spans="1:2" ht="26.25" x14ac:dyDescent="0.25">
      <c r="A152" s="204" t="s">
        <v>576</v>
      </c>
      <c r="B152" s="205"/>
    </row>
    <row r="153" spans="1:2" x14ac:dyDescent="0.25">
      <c r="A153" s="204" t="s">
        <v>68</v>
      </c>
      <c r="B153" s="205"/>
    </row>
    <row r="154" spans="1:2" x14ac:dyDescent="0.25">
      <c r="A154" s="204" t="s">
        <v>69</v>
      </c>
      <c r="B154" s="205"/>
    </row>
    <row r="155" spans="1:2" ht="26.25" x14ac:dyDescent="0.25">
      <c r="A155" s="204" t="s">
        <v>174</v>
      </c>
      <c r="B155" s="205"/>
    </row>
    <row r="156" spans="1:2" x14ac:dyDescent="0.25">
      <c r="A156" s="204" t="s">
        <v>36</v>
      </c>
      <c r="B156" s="205"/>
    </row>
    <row r="157" spans="1:2" x14ac:dyDescent="0.25">
      <c r="A157" s="204" t="s">
        <v>25</v>
      </c>
      <c r="B157" s="205"/>
    </row>
    <row r="158" spans="1:2" ht="26.25" x14ac:dyDescent="0.25">
      <c r="A158" s="207" t="s">
        <v>577</v>
      </c>
      <c r="B158" s="205"/>
    </row>
    <row r="159" spans="1:2" ht="26.25" x14ac:dyDescent="0.25">
      <c r="A159" s="204" t="s">
        <v>107</v>
      </c>
      <c r="B159" s="205"/>
    </row>
    <row r="160" spans="1:2" ht="26.25" x14ac:dyDescent="0.25">
      <c r="A160" s="204" t="s">
        <v>578</v>
      </c>
      <c r="B160" s="205"/>
    </row>
    <row r="161" spans="1:2" ht="26.25" x14ac:dyDescent="0.25">
      <c r="A161" s="204" t="s">
        <v>175</v>
      </c>
      <c r="B161" s="205"/>
    </row>
    <row r="162" spans="1:2" x14ac:dyDescent="0.25">
      <c r="A162" s="204" t="s">
        <v>70</v>
      </c>
      <c r="B162" s="205"/>
    </row>
    <row r="163" spans="1:2" ht="26.25" x14ac:dyDescent="0.25">
      <c r="A163" s="204" t="s">
        <v>804</v>
      </c>
      <c r="B163" s="205"/>
    </row>
    <row r="164" spans="1:2" ht="26.25" x14ac:dyDescent="0.25">
      <c r="A164" s="204" t="s">
        <v>79</v>
      </c>
      <c r="B164" s="205"/>
    </row>
    <row r="165" spans="1:2" x14ac:dyDescent="0.25">
      <c r="A165" s="204" t="s">
        <v>71</v>
      </c>
      <c r="B165" s="205"/>
    </row>
    <row r="166" spans="1:2" ht="26.25" x14ac:dyDescent="0.25">
      <c r="A166" s="204" t="s">
        <v>580</v>
      </c>
      <c r="B166" s="205"/>
    </row>
    <row r="167" spans="1:2" ht="26.25" x14ac:dyDescent="0.25">
      <c r="A167" s="204" t="s">
        <v>176</v>
      </c>
      <c r="B167" s="205"/>
    </row>
    <row r="168" spans="1:2" ht="26.25" x14ac:dyDescent="0.25">
      <c r="A168" s="204" t="s">
        <v>205</v>
      </c>
      <c r="B168" s="205"/>
    </row>
    <row r="169" spans="1:2" ht="26.25" x14ac:dyDescent="0.25">
      <c r="A169" s="204" t="s">
        <v>177</v>
      </c>
      <c r="B169" s="205"/>
    </row>
    <row r="170" spans="1:2" x14ac:dyDescent="0.25">
      <c r="A170" s="204" t="s">
        <v>206</v>
      </c>
      <c r="B170" s="205"/>
    </row>
    <row r="171" spans="1:2" ht="26.25" x14ac:dyDescent="0.25">
      <c r="A171" s="204" t="s">
        <v>207</v>
      </c>
      <c r="B171" s="205"/>
    </row>
    <row r="172" spans="1:2" ht="26.25" x14ac:dyDescent="0.25">
      <c r="A172" s="204" t="s">
        <v>179</v>
      </c>
      <c r="B172" s="205"/>
    </row>
    <row r="173" spans="1:2" ht="26.25" x14ac:dyDescent="0.25">
      <c r="A173" s="204" t="s">
        <v>582</v>
      </c>
      <c r="B173" s="205"/>
    </row>
    <row r="174" spans="1:2" x14ac:dyDescent="0.25">
      <c r="A174" s="204" t="s">
        <v>80</v>
      </c>
      <c r="B174" s="205"/>
    </row>
    <row r="175" spans="1:2" ht="26.25" x14ac:dyDescent="0.25">
      <c r="A175" s="204" t="s">
        <v>108</v>
      </c>
      <c r="B175" s="205"/>
    </row>
    <row r="176" spans="1:2" ht="26.25" x14ac:dyDescent="0.25">
      <c r="A176" s="204" t="s">
        <v>72</v>
      </c>
      <c r="B176" s="205"/>
    </row>
    <row r="177" spans="1:3" ht="26.25" x14ac:dyDescent="0.25">
      <c r="A177" s="204" t="s">
        <v>575</v>
      </c>
      <c r="B177" s="205"/>
    </row>
    <row r="178" spans="1:3" ht="26.25" x14ac:dyDescent="0.25">
      <c r="A178" s="204" t="s">
        <v>208</v>
      </c>
      <c r="B178" s="205"/>
    </row>
    <row r="179" spans="1:3" x14ac:dyDescent="0.25">
      <c r="A179" s="204" t="s">
        <v>139</v>
      </c>
      <c r="B179" s="205"/>
    </row>
    <row r="180" spans="1:3" ht="30" x14ac:dyDescent="0.25">
      <c r="A180" s="204" t="s">
        <v>181</v>
      </c>
      <c r="B180" s="205" t="s">
        <v>1508</v>
      </c>
      <c r="C180">
        <v>1</v>
      </c>
    </row>
    <row r="181" spans="1:3" ht="26.25" x14ac:dyDescent="0.25">
      <c r="A181" s="204" t="s">
        <v>140</v>
      </c>
      <c r="B181" s="205"/>
    </row>
    <row r="182" spans="1:3" x14ac:dyDescent="0.25">
      <c r="A182" s="204" t="s">
        <v>586</v>
      </c>
      <c r="B182" s="205"/>
    </row>
    <row r="183" spans="1:3" ht="26.25" x14ac:dyDescent="0.25">
      <c r="A183" s="204" t="s">
        <v>109</v>
      </c>
      <c r="B183" s="205"/>
    </row>
    <row r="184" spans="1:3" ht="26.25" x14ac:dyDescent="0.25">
      <c r="A184" s="204" t="s">
        <v>141</v>
      </c>
      <c r="B184" s="205"/>
    </row>
    <row r="185" spans="1:3" ht="51.75" x14ac:dyDescent="0.25">
      <c r="A185" s="204" t="s">
        <v>142</v>
      </c>
      <c r="B185" s="205"/>
    </row>
    <row r="186" spans="1:3" x14ac:dyDescent="0.25">
      <c r="A186" s="204" t="s">
        <v>182</v>
      </c>
      <c r="B186" s="205"/>
    </row>
    <row r="187" spans="1:3" x14ac:dyDescent="0.25">
      <c r="A187" s="211" t="s">
        <v>37</v>
      </c>
      <c r="B187" s="205"/>
    </row>
    <row r="188" spans="1:3" ht="26.25" x14ac:dyDescent="0.25">
      <c r="A188" s="207" t="s">
        <v>587</v>
      </c>
      <c r="B188" s="205"/>
    </row>
    <row r="189" spans="1:3" ht="26.25" x14ac:dyDescent="0.25">
      <c r="A189" s="207" t="s">
        <v>588</v>
      </c>
      <c r="B189" s="205"/>
    </row>
    <row r="190" spans="1:3" ht="26.25" x14ac:dyDescent="0.25">
      <c r="A190" s="207" t="s">
        <v>589</v>
      </c>
      <c r="B190" s="205"/>
    </row>
    <row r="191" spans="1:3" ht="26.25" x14ac:dyDescent="0.25">
      <c r="A191" s="204" t="s">
        <v>183</v>
      </c>
      <c r="B191" s="205"/>
    </row>
    <row r="192" spans="1:3" ht="26.25" x14ac:dyDescent="0.25">
      <c r="A192" s="204" t="s">
        <v>184</v>
      </c>
      <c r="B192" s="205"/>
    </row>
    <row r="193" spans="1:2" ht="26.25" x14ac:dyDescent="0.25">
      <c r="A193" s="204" t="s">
        <v>185</v>
      </c>
      <c r="B193" s="205"/>
    </row>
    <row r="194" spans="1:2" ht="26.25" x14ac:dyDescent="0.25">
      <c r="A194" s="204" t="s">
        <v>590</v>
      </c>
      <c r="B194" s="205"/>
    </row>
    <row r="195" spans="1:2" ht="26.25" x14ac:dyDescent="0.25">
      <c r="A195" s="204" t="s">
        <v>186</v>
      </c>
      <c r="B195" s="205"/>
    </row>
    <row r="196" spans="1:2" ht="26.25" x14ac:dyDescent="0.25">
      <c r="A196" s="204" t="s">
        <v>187</v>
      </c>
      <c r="B196" s="205"/>
    </row>
    <row r="197" spans="1:2" ht="26.25" x14ac:dyDescent="0.25">
      <c r="A197" s="204" t="s">
        <v>594</v>
      </c>
      <c r="B197" s="205"/>
    </row>
    <row r="198" spans="1:2" ht="26.25" x14ac:dyDescent="0.25">
      <c r="A198" s="204" t="s">
        <v>595</v>
      </c>
      <c r="B198" s="205"/>
    </row>
    <row r="199" spans="1:2" x14ac:dyDescent="0.25">
      <c r="A199" s="204" t="s">
        <v>188</v>
      </c>
      <c r="B199" s="205"/>
    </row>
    <row r="200" spans="1:2" ht="26.25" x14ac:dyDescent="0.25">
      <c r="A200" s="204" t="s">
        <v>110</v>
      </c>
      <c r="B200" s="205"/>
    </row>
    <row r="201" spans="1:2" ht="26.25" x14ac:dyDescent="0.25">
      <c r="A201" s="204" t="s">
        <v>189</v>
      </c>
      <c r="B201" s="205"/>
    </row>
    <row r="202" spans="1:2" ht="26.25" x14ac:dyDescent="0.25">
      <c r="A202" s="204" t="s">
        <v>190</v>
      </c>
      <c r="B202" s="205"/>
    </row>
    <row r="203" spans="1:2" x14ac:dyDescent="0.25">
      <c r="A203" s="204" t="s">
        <v>143</v>
      </c>
      <c r="B203" s="205"/>
    </row>
    <row r="204" spans="1:2" ht="26.25" x14ac:dyDescent="0.25">
      <c r="A204" s="204" t="s">
        <v>596</v>
      </c>
      <c r="B204" s="205"/>
    </row>
    <row r="205" spans="1:2" ht="26.25" x14ac:dyDescent="0.25">
      <c r="A205" s="204" t="s">
        <v>597</v>
      </c>
      <c r="B205" s="205"/>
    </row>
    <row r="206" spans="1:2" ht="26.25" x14ac:dyDescent="0.25">
      <c r="A206" s="204" t="s">
        <v>209</v>
      </c>
      <c r="B206" s="205"/>
    </row>
    <row r="207" spans="1:2" x14ac:dyDescent="0.25">
      <c r="A207" s="207" t="s">
        <v>508</v>
      </c>
      <c r="B207" s="205"/>
    </row>
    <row r="208" spans="1:2" x14ac:dyDescent="0.25">
      <c r="A208" s="204" t="s">
        <v>73</v>
      </c>
      <c r="B208" s="205"/>
    </row>
    <row r="209" spans="1:2" x14ac:dyDescent="0.25">
      <c r="A209" s="204" t="s">
        <v>210</v>
      </c>
      <c r="B209" s="205"/>
    </row>
    <row r="210" spans="1:2" x14ac:dyDescent="0.25">
      <c r="A210" s="204" t="s">
        <v>211</v>
      </c>
      <c r="B210" s="205"/>
    </row>
    <row r="211" spans="1:2" ht="26.25" x14ac:dyDescent="0.25">
      <c r="A211" s="204" t="s">
        <v>212</v>
      </c>
      <c r="B211" s="205"/>
    </row>
    <row r="212" spans="1:2" ht="26.25" x14ac:dyDescent="0.25">
      <c r="A212" s="204" t="s">
        <v>213</v>
      </c>
      <c r="B212" s="205"/>
    </row>
    <row r="213" spans="1:2" x14ac:dyDescent="0.25">
      <c r="A213" s="204" t="s">
        <v>144</v>
      </c>
      <c r="B213" s="205"/>
    </row>
    <row r="214" spans="1:2" ht="26.25" x14ac:dyDescent="0.25">
      <c r="A214" s="207" t="s">
        <v>122</v>
      </c>
      <c r="B214" s="205"/>
    </row>
    <row r="215" spans="1:2" x14ac:dyDescent="0.25">
      <c r="A215" s="204" t="s">
        <v>111</v>
      </c>
      <c r="B215" s="205"/>
    </row>
    <row r="216" spans="1:2" x14ac:dyDescent="0.25">
      <c r="A216" s="204" t="s">
        <v>1144</v>
      </c>
      <c r="B216" s="205"/>
    </row>
    <row r="217" spans="1:2" ht="26.25" x14ac:dyDescent="0.25">
      <c r="A217" s="204" t="s">
        <v>599</v>
      </c>
      <c r="B217" s="205"/>
    </row>
    <row r="218" spans="1:2" ht="26.25" x14ac:dyDescent="0.25">
      <c r="A218" s="204" t="s">
        <v>191</v>
      </c>
      <c r="B218" s="205"/>
    </row>
    <row r="219" spans="1:2" x14ac:dyDescent="0.25">
      <c r="A219" s="204" t="s">
        <v>74</v>
      </c>
      <c r="B219" s="205"/>
    </row>
    <row r="220" spans="1:2" ht="26.25" x14ac:dyDescent="0.25">
      <c r="A220" s="204" t="s">
        <v>192</v>
      </c>
      <c r="B220" s="205"/>
    </row>
    <row r="221" spans="1:2" x14ac:dyDescent="0.25">
      <c r="A221" s="204" t="s">
        <v>214</v>
      </c>
      <c r="B221" s="205"/>
    </row>
    <row r="222" spans="1:2" x14ac:dyDescent="0.25">
      <c r="A222" s="204" t="s">
        <v>215</v>
      </c>
      <c r="B222" s="205"/>
    </row>
    <row r="223" spans="1:2" x14ac:dyDescent="0.25">
      <c r="A223" s="204" t="s">
        <v>145</v>
      </c>
      <c r="B223" s="205"/>
    </row>
    <row r="224" spans="1:2" x14ac:dyDescent="0.25">
      <c r="A224" s="204" t="s">
        <v>75</v>
      </c>
      <c r="B224" s="205"/>
    </row>
    <row r="225" spans="1:3" ht="26.25" x14ac:dyDescent="0.25">
      <c r="A225" s="204" t="s">
        <v>601</v>
      </c>
      <c r="B225" s="205"/>
    </row>
    <row r="226" spans="1:3" x14ac:dyDescent="0.25">
      <c r="A226" s="204" t="s">
        <v>38</v>
      </c>
      <c r="B226" s="205"/>
    </row>
    <row r="227" spans="1:3" ht="26.25" x14ac:dyDescent="0.25">
      <c r="A227" s="204" t="s">
        <v>193</v>
      </c>
      <c r="B227" s="205"/>
    </row>
    <row r="228" spans="1:3" ht="75" x14ac:dyDescent="0.25">
      <c r="A228" s="204" t="s">
        <v>194</v>
      </c>
      <c r="B228" s="205" t="s">
        <v>1509</v>
      </c>
      <c r="C228">
        <v>1</v>
      </c>
    </row>
    <row r="229" spans="1:3" x14ac:dyDescent="0.25">
      <c r="A229" s="204" t="s">
        <v>76</v>
      </c>
      <c r="B229" s="205"/>
    </row>
    <row r="230" spans="1:3" x14ac:dyDescent="0.25">
      <c r="A230" s="204" t="s">
        <v>123</v>
      </c>
      <c r="B230" s="205"/>
    </row>
    <row r="231" spans="1:3" x14ac:dyDescent="0.25">
      <c r="A231" s="207" t="s">
        <v>124</v>
      </c>
      <c r="B231" s="205"/>
    </row>
    <row r="232" spans="1:3" x14ac:dyDescent="0.25">
      <c r="A232" s="204" t="s">
        <v>113</v>
      </c>
      <c r="B232" s="205"/>
    </row>
    <row r="233" spans="1:3" ht="26.25" x14ac:dyDescent="0.25">
      <c r="A233" s="204" t="s">
        <v>114</v>
      </c>
      <c r="B233" s="205"/>
    </row>
    <row r="234" spans="1:3" x14ac:dyDescent="0.25">
      <c r="A234" s="204" t="s">
        <v>77</v>
      </c>
      <c r="B234" s="205"/>
    </row>
    <row r="235" spans="1:3" ht="26.25" x14ac:dyDescent="0.25">
      <c r="A235" s="204" t="s">
        <v>195</v>
      </c>
      <c r="B235" s="205"/>
    </row>
    <row r="236" spans="1:3" ht="26.25" x14ac:dyDescent="0.25">
      <c r="A236" s="204" t="s">
        <v>603</v>
      </c>
      <c r="B236" s="205"/>
    </row>
    <row r="237" spans="1:3" ht="75" x14ac:dyDescent="0.25">
      <c r="A237" s="204" t="s">
        <v>196</v>
      </c>
      <c r="B237" s="205" t="s">
        <v>1510</v>
      </c>
      <c r="C237">
        <v>1</v>
      </c>
    </row>
    <row r="238" spans="1:3" x14ac:dyDescent="0.25">
      <c r="A238" s="204" t="s">
        <v>116</v>
      </c>
      <c r="B238" s="205"/>
    </row>
    <row r="239" spans="1:3" ht="26.25" x14ac:dyDescent="0.25">
      <c r="A239" s="204" t="s">
        <v>115</v>
      </c>
      <c r="B239" s="205"/>
    </row>
    <row r="240" spans="1:3" x14ac:dyDescent="0.25">
      <c r="A240" s="204" t="s">
        <v>146</v>
      </c>
      <c r="B240" s="205"/>
    </row>
    <row r="241" spans="1:3" ht="26.25" x14ac:dyDescent="0.25">
      <c r="A241" s="204" t="s">
        <v>197</v>
      </c>
      <c r="B241" s="205"/>
    </row>
    <row r="242" spans="1:3" x14ac:dyDescent="0.25">
      <c r="C242">
        <f>SUM(C4:C241)</f>
        <v>6</v>
      </c>
    </row>
  </sheetData>
  <mergeCells count="2">
    <mergeCell ref="E2:F2"/>
    <mergeCell ref="A1:C1"/>
  </mergeCell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248"/>
  <sheetViews>
    <sheetView workbookViewId="0">
      <pane ySplit="3" topLeftCell="A4" activePane="bottomLeft" state="frozen"/>
      <selection pane="bottomLeft" activeCell="BM1" sqref="BM1:BM1048576"/>
    </sheetView>
  </sheetViews>
  <sheetFormatPr defaultColWidth="8.85546875" defaultRowHeight="12.75" x14ac:dyDescent="0.2"/>
  <cols>
    <col min="1" max="2" width="9.28515625" style="9" customWidth="1"/>
    <col min="3" max="3" width="28.140625" style="9" customWidth="1"/>
    <col min="4" max="4" width="17.5703125" style="9" customWidth="1"/>
    <col min="5" max="5" width="11.5703125" style="9" customWidth="1"/>
    <col min="6" max="6" width="10" style="9" customWidth="1"/>
    <col min="7" max="7" width="11.5703125" style="9" customWidth="1"/>
    <col min="8" max="8" width="7.85546875" style="9" customWidth="1"/>
    <col min="9" max="9" width="11.5703125" style="9" customWidth="1"/>
    <col min="10" max="10" width="11.42578125" style="9" customWidth="1"/>
    <col min="11" max="11" width="16" style="9" customWidth="1"/>
    <col min="12" max="12" width="15" style="9" customWidth="1"/>
    <col min="13" max="21" width="10.5703125" style="9" customWidth="1"/>
    <col min="22" max="22" width="11.85546875" style="9" customWidth="1"/>
    <col min="23" max="23" width="10.5703125" style="9" customWidth="1"/>
    <col min="24" max="31" width="13" style="9" customWidth="1"/>
    <col min="32" max="32" width="11.85546875" style="9" customWidth="1"/>
    <col min="33" max="33" width="14.7109375" style="9" customWidth="1"/>
    <col min="34" max="34" width="7.5703125" style="23" customWidth="1"/>
    <col min="35" max="35" width="15" style="9" customWidth="1"/>
    <col min="36" max="36" width="12" style="9" customWidth="1"/>
    <col min="37" max="37" width="16.85546875" style="20" customWidth="1"/>
    <col min="38" max="38" width="11.7109375" style="20" customWidth="1"/>
    <col min="39" max="39" width="11.7109375" style="9" customWidth="1"/>
    <col min="40" max="40" width="8.7109375" style="9" customWidth="1"/>
    <col min="41" max="41" width="20.28515625" style="9" hidden="1" customWidth="1"/>
    <col min="42" max="42" width="16.85546875" style="9" hidden="1" customWidth="1"/>
    <col min="43" max="43" width="11.140625" style="9" customWidth="1"/>
    <col min="44" max="45" width="18" style="9" customWidth="1"/>
    <col min="46" max="46" width="18.140625" style="9" customWidth="1"/>
    <col min="47" max="52" width="11" style="9" customWidth="1"/>
    <col min="53" max="53" width="10.85546875" style="9" customWidth="1"/>
    <col min="54" max="54" width="12" style="9" customWidth="1"/>
    <col min="55" max="55" width="7.5703125" style="9" customWidth="1"/>
    <col min="56" max="56" width="20.42578125" style="9" customWidth="1"/>
    <col min="57" max="57" width="10.5703125" style="20" customWidth="1"/>
    <col min="58" max="58" width="11.85546875" style="20" customWidth="1"/>
    <col min="59" max="59" width="14.5703125" style="20" customWidth="1"/>
    <col min="60" max="60" width="40.28515625" style="9" customWidth="1"/>
    <col min="61" max="61" width="13.5703125" style="9" customWidth="1"/>
    <col min="62" max="16384" width="8.85546875" style="9"/>
  </cols>
  <sheetData>
    <row r="1" spans="1:64" ht="38.25" customHeight="1" x14ac:dyDescent="0.2">
      <c r="A1" s="106" t="s">
        <v>401</v>
      </c>
      <c r="B1" s="97"/>
      <c r="C1" s="184"/>
      <c r="D1" s="184"/>
      <c r="E1" s="184"/>
      <c r="F1" s="184"/>
      <c r="G1" s="184"/>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c r="AJ1" s="200"/>
      <c r="AK1" s="111" t="s">
        <v>2</v>
      </c>
      <c r="AL1" s="78"/>
      <c r="AM1" s="79"/>
      <c r="AN1" s="78"/>
      <c r="AO1" s="80"/>
      <c r="AP1" s="142" t="s">
        <v>18</v>
      </c>
      <c r="AQ1" s="140"/>
      <c r="AR1" s="140"/>
      <c r="AS1" s="140"/>
      <c r="AT1" s="140"/>
      <c r="AU1" s="140"/>
      <c r="AV1" s="140"/>
      <c r="AW1" s="140"/>
      <c r="AX1" s="140"/>
      <c r="AY1" s="141"/>
      <c r="AZ1" s="143" t="s">
        <v>1021</v>
      </c>
      <c r="BA1" s="90"/>
      <c r="BB1" s="90"/>
      <c r="BC1" s="90"/>
      <c r="BD1" s="90"/>
      <c r="BE1" s="91"/>
      <c r="BF1" s="102" t="s">
        <v>0</v>
      </c>
      <c r="BG1" s="103"/>
      <c r="BH1" s="112"/>
      <c r="BI1" s="118" t="s">
        <v>15</v>
      </c>
      <c r="BJ1" s="120"/>
      <c r="BK1" s="121" t="s">
        <v>1380</v>
      </c>
      <c r="BL1" s="122"/>
    </row>
    <row r="2" spans="1:64" ht="72" customHeight="1" x14ac:dyDescent="0.25">
      <c r="A2" s="98" t="s">
        <v>1393</v>
      </c>
      <c r="B2" s="98" t="s">
        <v>1190</v>
      </c>
      <c r="C2" s="180" t="s">
        <v>1394</v>
      </c>
      <c r="D2" s="179" t="s">
        <v>1398</v>
      </c>
      <c r="E2" s="154" t="s">
        <v>1399</v>
      </c>
      <c r="F2" s="154" t="s">
        <v>1400</v>
      </c>
      <c r="G2" s="154" t="s">
        <v>1401</v>
      </c>
      <c r="H2" s="33"/>
      <c r="I2" s="33"/>
      <c r="J2" s="74" t="s">
        <v>1214</v>
      </c>
      <c r="K2" s="74" t="s">
        <v>385</v>
      </c>
      <c r="L2" s="74" t="s">
        <v>386</v>
      </c>
      <c r="M2" s="74" t="s">
        <v>1279</v>
      </c>
      <c r="N2" s="85" t="s">
        <v>1514</v>
      </c>
      <c r="O2" s="74" t="s">
        <v>1515</v>
      </c>
      <c r="P2" s="132" t="s">
        <v>1381</v>
      </c>
      <c r="Q2" s="116" t="s">
        <v>1378</v>
      </c>
      <c r="R2" s="75"/>
      <c r="S2" s="75"/>
      <c r="T2" s="75"/>
      <c r="U2" s="75"/>
      <c r="V2" s="75"/>
      <c r="W2" s="75"/>
      <c r="X2" s="75"/>
      <c r="Y2" s="75"/>
      <c r="Z2" s="75"/>
      <c r="AA2" s="75"/>
      <c r="AB2" s="76"/>
      <c r="AC2" s="117" t="s">
        <v>1379</v>
      </c>
      <c r="AD2" s="88"/>
      <c r="AE2" s="88"/>
      <c r="AF2" s="88"/>
      <c r="AG2" s="88"/>
      <c r="AH2" s="88"/>
      <c r="AI2" s="88"/>
      <c r="AJ2" s="89"/>
      <c r="AK2" s="81"/>
      <c r="AL2" s="82"/>
      <c r="AM2" s="83"/>
      <c r="AN2" s="82"/>
      <c r="AO2" s="84"/>
      <c r="AP2" s="115"/>
      <c r="AQ2" s="107"/>
      <c r="AR2" s="107"/>
      <c r="AS2" s="107"/>
      <c r="AT2" s="178" t="s">
        <v>769</v>
      </c>
      <c r="AU2" s="107"/>
      <c r="AV2" s="107"/>
      <c r="AW2" s="178"/>
      <c r="AX2" s="107"/>
      <c r="AY2" s="107"/>
      <c r="AZ2" s="92"/>
      <c r="BA2" s="93"/>
      <c r="BB2" s="93"/>
      <c r="BC2" s="93"/>
      <c r="BD2" s="93"/>
      <c r="BE2" s="94"/>
      <c r="BF2" s="104"/>
      <c r="BG2" s="105"/>
      <c r="BH2" s="113"/>
      <c r="BI2" s="96"/>
      <c r="BJ2" s="126"/>
      <c r="BK2" s="127" t="s">
        <v>1377</v>
      </c>
      <c r="BL2" s="119"/>
    </row>
    <row r="3" spans="1:64" ht="58.5" customHeight="1" x14ac:dyDescent="0.25">
      <c r="A3" s="99"/>
      <c r="B3" s="110"/>
      <c r="C3" s="148"/>
      <c r="D3" s="146"/>
      <c r="E3" s="155" t="s">
        <v>1470</v>
      </c>
      <c r="F3" s="155" t="s">
        <v>1407</v>
      </c>
      <c r="G3" s="155" t="s">
        <v>1471</v>
      </c>
      <c r="H3" s="34" t="s">
        <v>499</v>
      </c>
      <c r="I3" s="34" t="s">
        <v>218</v>
      </c>
      <c r="J3" s="87"/>
      <c r="K3" s="87"/>
      <c r="L3" s="87"/>
      <c r="M3" s="87"/>
      <c r="N3" s="86"/>
      <c r="O3" s="87"/>
      <c r="P3" s="87"/>
      <c r="Q3" s="35" t="s">
        <v>389</v>
      </c>
      <c r="R3" s="35" t="s">
        <v>390</v>
      </c>
      <c r="S3" s="35" t="s">
        <v>391</v>
      </c>
      <c r="T3" s="35" t="s">
        <v>392</v>
      </c>
      <c r="U3" s="35" t="s">
        <v>393</v>
      </c>
      <c r="V3" s="35" t="s">
        <v>394</v>
      </c>
      <c r="W3" s="35" t="s">
        <v>395</v>
      </c>
      <c r="X3" s="35" t="s">
        <v>396</v>
      </c>
      <c r="Y3" s="35" t="s">
        <v>397</v>
      </c>
      <c r="Z3" s="35" t="s">
        <v>398</v>
      </c>
      <c r="AA3" s="35" t="s">
        <v>399</v>
      </c>
      <c r="AB3" s="35" t="s">
        <v>400</v>
      </c>
      <c r="AC3" s="36" t="s">
        <v>402</v>
      </c>
      <c r="AD3" s="37" t="s">
        <v>403</v>
      </c>
      <c r="AE3" s="37" t="s">
        <v>404</v>
      </c>
      <c r="AF3" s="37" t="s">
        <v>405</v>
      </c>
      <c r="AG3" s="37" t="s">
        <v>406</v>
      </c>
      <c r="AH3" s="37" t="s">
        <v>407</v>
      </c>
      <c r="AI3" s="37" t="s">
        <v>408</v>
      </c>
      <c r="AJ3" s="37" t="s">
        <v>723</v>
      </c>
      <c r="AK3" s="77" t="s">
        <v>19</v>
      </c>
      <c r="AL3" s="77" t="s">
        <v>1</v>
      </c>
      <c r="AM3" s="77" t="s">
        <v>12</v>
      </c>
      <c r="AN3" s="38" t="s">
        <v>387</v>
      </c>
      <c r="AO3" s="38" t="s">
        <v>1238</v>
      </c>
      <c r="AP3" s="114" t="s">
        <v>1239</v>
      </c>
      <c r="AQ3" s="114" t="s">
        <v>1240</v>
      </c>
      <c r="AR3" s="114" t="s">
        <v>20</v>
      </c>
      <c r="AS3" s="114" t="s">
        <v>21</v>
      </c>
      <c r="AT3" s="138"/>
      <c r="AU3" s="139" t="s">
        <v>1396</v>
      </c>
      <c r="AV3" s="139" t="s">
        <v>617</v>
      </c>
      <c r="AW3" s="139" t="s">
        <v>874</v>
      </c>
      <c r="AX3" s="114" t="s">
        <v>1397</v>
      </c>
      <c r="AY3" s="114" t="s">
        <v>388</v>
      </c>
      <c r="AZ3" s="39" t="s">
        <v>1026</v>
      </c>
      <c r="BA3" s="39" t="s">
        <v>1022</v>
      </c>
      <c r="BB3" s="39" t="s">
        <v>1023</v>
      </c>
      <c r="BC3" s="39" t="s">
        <v>1027</v>
      </c>
      <c r="BD3" s="39" t="s">
        <v>1024</v>
      </c>
      <c r="BE3" s="39" t="s">
        <v>1025</v>
      </c>
      <c r="BF3" s="40" t="s">
        <v>13</v>
      </c>
      <c r="BG3" s="40" t="s">
        <v>898</v>
      </c>
      <c r="BH3" s="40" t="s">
        <v>1341</v>
      </c>
      <c r="BI3" s="95" t="s">
        <v>14</v>
      </c>
      <c r="BJ3" s="123" t="s">
        <v>1373</v>
      </c>
      <c r="BK3" s="123" t="s">
        <v>1374</v>
      </c>
      <c r="BL3" s="123" t="s">
        <v>1375</v>
      </c>
    </row>
    <row r="4" spans="1:64" ht="38.25" customHeight="1" x14ac:dyDescent="0.25">
      <c r="A4" s="9" t="s">
        <v>607</v>
      </c>
      <c r="C4" s="22" t="s">
        <v>81</v>
      </c>
      <c r="D4" s="1">
        <v>39667</v>
      </c>
      <c r="E4">
        <f t="shared" ref="E4:E61" si="0">IF(AND(D4&lt;=51026,D4&gt;=38270),1," ")</f>
        <v>1</v>
      </c>
      <c r="F4" t="str">
        <f>IF(D4&lt;38270,1," ")</f>
        <v xml:space="preserve"> </v>
      </c>
      <c r="G4" t="str">
        <f t="shared" ref="G4:G61" si="1">IF(AND(D4&lt;=54216,D4&gt;=51026),1," ")</f>
        <v xml:space="preserve"> </v>
      </c>
      <c r="H4" s="4" t="s">
        <v>503</v>
      </c>
      <c r="I4" s="4" t="s">
        <v>991</v>
      </c>
      <c r="J4" s="4" t="s">
        <v>608</v>
      </c>
      <c r="K4" s="4" t="s">
        <v>607</v>
      </c>
      <c r="L4" s="4" t="s">
        <v>607</v>
      </c>
      <c r="M4" s="5">
        <v>27</v>
      </c>
      <c r="N4" s="4" t="s">
        <v>613</v>
      </c>
      <c r="O4" s="9" t="s">
        <v>1296</v>
      </c>
      <c r="Q4" s="9">
        <v>1</v>
      </c>
      <c r="R4" s="9">
        <v>1</v>
      </c>
      <c r="S4" s="9">
        <v>2</v>
      </c>
      <c r="T4" s="9">
        <v>0</v>
      </c>
      <c r="U4" s="9">
        <v>0</v>
      </c>
      <c r="V4" s="9">
        <v>2</v>
      </c>
      <c r="W4" s="9" t="s">
        <v>801</v>
      </c>
      <c r="X4" s="9" t="s">
        <v>801</v>
      </c>
      <c r="Y4" s="9" t="s">
        <v>801</v>
      </c>
      <c r="Z4" s="9">
        <v>1</v>
      </c>
      <c r="AA4" s="9" t="s">
        <v>700</v>
      </c>
      <c r="AB4" s="9">
        <v>0</v>
      </c>
      <c r="AC4" s="9">
        <v>1</v>
      </c>
      <c r="AD4" s="9">
        <v>0</v>
      </c>
      <c r="AE4" s="9">
        <v>0</v>
      </c>
      <c r="AF4" s="9">
        <v>1</v>
      </c>
      <c r="AG4" s="9">
        <v>0</v>
      </c>
      <c r="AH4" s="9"/>
      <c r="AI4" s="9">
        <v>2</v>
      </c>
      <c r="AK4" s="1" t="s">
        <v>612</v>
      </c>
      <c r="AL4" s="7" t="s">
        <v>486</v>
      </c>
      <c r="AM4" s="21" t="s">
        <v>491</v>
      </c>
      <c r="AN4" s="1" t="s">
        <v>608</v>
      </c>
      <c r="AO4" s="8">
        <v>40</v>
      </c>
      <c r="AP4" s="8" t="s">
        <v>410</v>
      </c>
      <c r="AQ4" s="1" t="s">
        <v>416</v>
      </c>
      <c r="AS4" s="9">
        <v>2</v>
      </c>
      <c r="AT4" s="9" t="s">
        <v>999</v>
      </c>
      <c r="AU4" s="9" t="s">
        <v>1290</v>
      </c>
      <c r="AW4" s="9" t="s">
        <v>1160</v>
      </c>
      <c r="AX4" s="9" t="s">
        <v>1312</v>
      </c>
      <c r="AY4" s="9" t="s">
        <v>615</v>
      </c>
      <c r="BE4" s="9"/>
      <c r="BF4" s="9"/>
      <c r="BG4" s="9"/>
      <c r="BJ4" s="128" t="s">
        <v>1207</v>
      </c>
      <c r="BK4" s="128" t="s">
        <v>1207</v>
      </c>
      <c r="BL4" s="129" t="s">
        <v>1207</v>
      </c>
    </row>
    <row r="5" spans="1:64" ht="38.25" customHeight="1" x14ac:dyDescent="0.25">
      <c r="B5" s="9" t="s">
        <v>607</v>
      </c>
      <c r="C5" s="22" t="s">
        <v>39</v>
      </c>
      <c r="D5" s="1">
        <v>26813</v>
      </c>
      <c r="E5" t="str">
        <f t="shared" si="0"/>
        <v xml:space="preserve"> </v>
      </c>
      <c r="F5">
        <f>IF(D5&lt;38270,1," ")</f>
        <v>1</v>
      </c>
      <c r="G5" t="str">
        <f t="shared" si="1"/>
        <v xml:space="preserve"> </v>
      </c>
      <c r="H5" s="4" t="s">
        <v>511</v>
      </c>
      <c r="I5" s="4" t="s">
        <v>1491</v>
      </c>
      <c r="J5" s="4" t="s">
        <v>608</v>
      </c>
      <c r="K5" s="4" t="s">
        <v>607</v>
      </c>
      <c r="L5" s="4"/>
      <c r="M5" s="5">
        <v>79</v>
      </c>
      <c r="N5" s="4" t="s">
        <v>642</v>
      </c>
      <c r="O5" s="9" t="s">
        <v>1299</v>
      </c>
      <c r="P5" s="9" t="s">
        <v>1384</v>
      </c>
      <c r="AD5" s="9">
        <v>1</v>
      </c>
      <c r="AF5" s="9">
        <v>1</v>
      </c>
      <c r="AG5" s="9">
        <v>1</v>
      </c>
      <c r="AH5" s="9"/>
      <c r="AI5" s="9">
        <v>1</v>
      </c>
      <c r="AK5" s="12" t="s">
        <v>616</v>
      </c>
      <c r="AL5" s="7" t="s">
        <v>485</v>
      </c>
      <c r="AM5" s="21" t="s">
        <v>491</v>
      </c>
      <c r="AN5" s="1" t="s">
        <v>608</v>
      </c>
      <c r="AO5" s="8">
        <v>219</v>
      </c>
      <c r="AP5" s="8" t="s">
        <v>411</v>
      </c>
      <c r="AQ5" s="1" t="s">
        <v>422</v>
      </c>
      <c r="AR5" s="1"/>
      <c r="AT5" s="9" t="s">
        <v>1191</v>
      </c>
      <c r="AU5" s="9" t="s">
        <v>1289</v>
      </c>
      <c r="AV5" s="9" t="s">
        <v>891</v>
      </c>
      <c r="AY5" s="9" t="s">
        <v>615</v>
      </c>
      <c r="AZ5" s="9" t="s">
        <v>1032</v>
      </c>
      <c r="BA5" s="9" t="s">
        <v>1031</v>
      </c>
      <c r="BB5" s="9" t="s">
        <v>1033</v>
      </c>
      <c r="BE5" s="9"/>
      <c r="BF5" s="9"/>
      <c r="BG5" s="9"/>
      <c r="BJ5" s="128" t="s">
        <v>1207</v>
      </c>
      <c r="BK5" s="128" t="s">
        <v>1207</v>
      </c>
      <c r="BL5" s="129" t="s">
        <v>1207</v>
      </c>
    </row>
    <row r="6" spans="1:64" ht="38.25" customHeight="1" x14ac:dyDescent="0.25">
      <c r="C6" s="5" t="s">
        <v>117</v>
      </c>
      <c r="D6" s="1">
        <v>36932</v>
      </c>
      <c r="E6" t="str">
        <f t="shared" ref="E6" si="2">IF(AND(D6&lt;=51026,D6&gt;=38270),1," ")</f>
        <v xml:space="preserve"> </v>
      </c>
      <c r="F6">
        <f>IF(D6&lt;38270,1," ")</f>
        <v>1</v>
      </c>
      <c r="G6" t="str">
        <f t="shared" ref="G6" si="3">IF(AND(D6&lt;=54216,D6&gt;=51026),1," ")</f>
        <v xml:space="preserve"> </v>
      </c>
      <c r="H6" s="1"/>
      <c r="I6" s="5"/>
      <c r="J6" s="5"/>
      <c r="K6" s="5"/>
      <c r="L6" s="5"/>
      <c r="M6" s="5"/>
      <c r="N6" s="1"/>
      <c r="Q6" s="5"/>
      <c r="R6" s="5"/>
      <c r="S6" s="5"/>
      <c r="T6" s="5"/>
      <c r="U6" s="5"/>
      <c r="V6" s="5"/>
      <c r="W6" s="5"/>
      <c r="X6" s="5"/>
      <c r="Y6" s="5"/>
      <c r="Z6" s="5"/>
      <c r="AA6" s="5"/>
      <c r="AB6" s="5"/>
      <c r="AC6" s="5"/>
      <c r="AD6" s="5"/>
      <c r="AE6" s="5"/>
      <c r="AF6" s="5"/>
      <c r="AG6" s="5"/>
      <c r="AH6" s="5"/>
      <c r="AI6" s="5"/>
      <c r="AJ6" s="5"/>
      <c r="AK6" s="1"/>
      <c r="AL6" s="7" t="s">
        <v>486</v>
      </c>
      <c r="AM6" s="21" t="s">
        <v>491</v>
      </c>
      <c r="AN6" s="1" t="s">
        <v>608</v>
      </c>
      <c r="AO6" s="8">
        <v>1035</v>
      </c>
      <c r="AP6" s="8"/>
      <c r="AQ6" s="1"/>
      <c r="AR6" s="9" t="s">
        <v>619</v>
      </c>
      <c r="AW6" s="9" t="s">
        <v>908</v>
      </c>
      <c r="AX6" s="9" t="s">
        <v>1311</v>
      </c>
      <c r="BE6" s="9"/>
      <c r="BF6" s="9" t="s">
        <v>17</v>
      </c>
      <c r="BG6" s="9" t="s">
        <v>618</v>
      </c>
      <c r="BH6" s="9" t="s">
        <v>1346</v>
      </c>
      <c r="BJ6" s="128" t="s">
        <v>1207</v>
      </c>
      <c r="BK6" s="128" t="s">
        <v>1207</v>
      </c>
      <c r="BL6" s="129" t="s">
        <v>1207</v>
      </c>
    </row>
    <row r="7" spans="1:64" ht="38.25" customHeight="1" x14ac:dyDescent="0.25">
      <c r="C7" s="22" t="s">
        <v>517</v>
      </c>
      <c r="D7" s="1">
        <v>45489</v>
      </c>
      <c r="E7">
        <f t="shared" si="0"/>
        <v>1</v>
      </c>
      <c r="F7" t="str">
        <f t="shared" ref="F7:F20" si="4">IF(D7&lt;38270,1," ")</f>
        <v xml:space="preserve"> </v>
      </c>
      <c r="G7" t="str">
        <f t="shared" si="1"/>
        <v xml:space="preserve"> </v>
      </c>
      <c r="H7" s="4" t="s">
        <v>515</v>
      </c>
      <c r="I7" s="4" t="s">
        <v>327</v>
      </c>
      <c r="J7" s="4"/>
      <c r="K7" s="4"/>
      <c r="L7" s="4"/>
      <c r="M7" s="5">
        <v>377</v>
      </c>
      <c r="N7" s="4"/>
      <c r="Q7" s="4"/>
      <c r="R7" s="4"/>
      <c r="S7" s="4"/>
      <c r="T7" s="4"/>
      <c r="U7" s="4"/>
      <c r="V7" s="4"/>
      <c r="W7" s="4"/>
      <c r="X7" s="4"/>
      <c r="Y7" s="4"/>
      <c r="Z7" s="4"/>
      <c r="AA7" s="4"/>
      <c r="AB7" s="4"/>
      <c r="AC7" s="4"/>
      <c r="AD7" s="4"/>
      <c r="AE7" s="4"/>
      <c r="AF7" s="4"/>
      <c r="AG7" s="4"/>
      <c r="AH7" s="4"/>
      <c r="AI7" s="4"/>
      <c r="AJ7" s="4"/>
      <c r="AK7" s="1"/>
      <c r="AL7" s="4" t="s">
        <v>22</v>
      </c>
      <c r="AM7" s="21" t="s">
        <v>491</v>
      </c>
      <c r="AN7" s="1" t="s">
        <v>608</v>
      </c>
      <c r="AO7" s="8">
        <v>420</v>
      </c>
      <c r="AP7" s="8" t="s">
        <v>410</v>
      </c>
      <c r="AQ7" s="1" t="s">
        <v>416</v>
      </c>
      <c r="AS7" s="9">
        <v>2</v>
      </c>
      <c r="BE7" s="9"/>
      <c r="BF7" s="9"/>
      <c r="BG7" s="9"/>
      <c r="BJ7" s="128" t="s">
        <v>1207</v>
      </c>
      <c r="BK7" s="128" t="s">
        <v>1207</v>
      </c>
      <c r="BL7" s="129" t="s">
        <v>1207</v>
      </c>
    </row>
    <row r="8" spans="1:64" ht="38.25" customHeight="1" x14ac:dyDescent="0.25">
      <c r="C8" s="23" t="s">
        <v>524</v>
      </c>
      <c r="D8" s="9">
        <v>46037</v>
      </c>
      <c r="E8">
        <f t="shared" si="0"/>
        <v>1</v>
      </c>
      <c r="F8" t="str">
        <f t="shared" si="4"/>
        <v xml:space="preserve"> </v>
      </c>
      <c r="G8" t="str">
        <f t="shared" si="1"/>
        <v xml:space="preserve"> </v>
      </c>
      <c r="H8" s="9" t="s">
        <v>494</v>
      </c>
      <c r="I8" s="9" t="s">
        <v>522</v>
      </c>
      <c r="AH8" s="9"/>
      <c r="AK8" s="9"/>
      <c r="AL8" s="9" t="s">
        <v>522</v>
      </c>
      <c r="AM8" s="23"/>
      <c r="AN8" s="1" t="s">
        <v>608</v>
      </c>
      <c r="AO8" s="20"/>
      <c r="AP8" s="20"/>
      <c r="BE8" s="9"/>
      <c r="BF8" s="9"/>
      <c r="BG8" s="9"/>
      <c r="BJ8" s="128" t="s">
        <v>1207</v>
      </c>
      <c r="BK8" s="128" t="s">
        <v>1207</v>
      </c>
      <c r="BL8" s="129" t="s">
        <v>1207</v>
      </c>
    </row>
    <row r="9" spans="1:64" s="11" customFormat="1" ht="38.25" customHeight="1" x14ac:dyDescent="0.25">
      <c r="C9" s="22" t="s">
        <v>198</v>
      </c>
      <c r="D9" s="1">
        <v>41389</v>
      </c>
      <c r="E9">
        <f t="shared" si="0"/>
        <v>1</v>
      </c>
      <c r="F9" t="str">
        <f t="shared" si="4"/>
        <v xml:space="preserve"> </v>
      </c>
      <c r="G9" t="str">
        <f t="shared" si="1"/>
        <v xml:space="preserve"> </v>
      </c>
      <c r="H9" s="4" t="s">
        <v>503</v>
      </c>
      <c r="I9" s="4" t="s">
        <v>369</v>
      </c>
      <c r="J9" s="4"/>
      <c r="K9" s="4"/>
      <c r="L9" s="4"/>
      <c r="M9" s="5">
        <v>63</v>
      </c>
      <c r="N9" s="4"/>
      <c r="O9" s="9"/>
      <c r="P9" s="9"/>
      <c r="Q9" s="4"/>
      <c r="R9" s="4"/>
      <c r="S9" s="4"/>
      <c r="T9" s="4"/>
      <c r="U9" s="4"/>
      <c r="V9" s="4"/>
      <c r="W9" s="4"/>
      <c r="X9" s="4"/>
      <c r="Y9" s="4"/>
      <c r="Z9" s="4"/>
      <c r="AA9" s="4"/>
      <c r="AB9" s="4"/>
      <c r="AC9" s="4"/>
      <c r="AD9" s="4"/>
      <c r="AE9" s="4"/>
      <c r="AF9" s="4"/>
      <c r="AG9" s="4"/>
      <c r="AH9" s="4"/>
      <c r="AI9" s="4"/>
      <c r="AJ9" s="4"/>
      <c r="AK9" s="1"/>
      <c r="AL9" s="4" t="s">
        <v>22</v>
      </c>
      <c r="AM9" s="21" t="s">
        <v>491</v>
      </c>
      <c r="AN9" s="1" t="s">
        <v>608</v>
      </c>
      <c r="AO9" s="8">
        <v>150</v>
      </c>
      <c r="AP9" s="8" t="s">
        <v>412</v>
      </c>
      <c r="AQ9" s="1" t="s">
        <v>416</v>
      </c>
      <c r="AR9" s="9"/>
      <c r="AS9" s="9">
        <v>2</v>
      </c>
      <c r="AT9" s="9"/>
      <c r="AU9" s="9"/>
      <c r="AV9" s="9"/>
      <c r="AW9" s="9"/>
      <c r="AX9" s="9"/>
      <c r="AY9" s="9"/>
      <c r="AZ9" s="9"/>
      <c r="BA9" s="9"/>
      <c r="BB9" s="9"/>
      <c r="BC9" s="9"/>
      <c r="BD9" s="9"/>
      <c r="BE9" s="9"/>
      <c r="BF9" s="9"/>
      <c r="BG9" s="9"/>
      <c r="BH9" s="9"/>
      <c r="BI9" s="9"/>
      <c r="BJ9" s="128" t="s">
        <v>1207</v>
      </c>
      <c r="BK9" s="128" t="s">
        <v>1207</v>
      </c>
      <c r="BL9" s="129" t="s">
        <v>1207</v>
      </c>
    </row>
    <row r="10" spans="1:64" ht="38.25" customHeight="1" x14ac:dyDescent="0.25">
      <c r="C10" s="22" t="s">
        <v>40</v>
      </c>
      <c r="D10" s="1">
        <v>20346</v>
      </c>
      <c r="E10" t="str">
        <f t="shared" si="0"/>
        <v xml:space="preserve"> </v>
      </c>
      <c r="F10">
        <f t="shared" si="4"/>
        <v>1</v>
      </c>
      <c r="G10" t="str">
        <f t="shared" si="1"/>
        <v xml:space="preserve"> </v>
      </c>
      <c r="H10" s="4" t="s">
        <v>8</v>
      </c>
      <c r="I10" s="4" t="s">
        <v>1492</v>
      </c>
      <c r="J10" s="4"/>
      <c r="K10" s="4"/>
      <c r="L10" s="4"/>
      <c r="M10" s="5"/>
      <c r="N10" s="4"/>
      <c r="Q10" s="4"/>
      <c r="R10" s="4"/>
      <c r="S10" s="4"/>
      <c r="T10" s="4"/>
      <c r="U10" s="4"/>
      <c r="V10" s="4"/>
      <c r="W10" s="4"/>
      <c r="X10" s="4"/>
      <c r="Y10" s="4"/>
      <c r="Z10" s="4"/>
      <c r="AA10" s="4"/>
      <c r="AB10" s="4"/>
      <c r="AC10" s="4"/>
      <c r="AD10" s="4"/>
      <c r="AE10" s="4"/>
      <c r="AF10" s="4"/>
      <c r="AG10" s="4"/>
      <c r="AH10" s="4"/>
      <c r="AI10" s="4"/>
      <c r="AJ10" s="4"/>
      <c r="AK10" s="12"/>
      <c r="AL10" s="7" t="s">
        <v>485</v>
      </c>
      <c r="AM10" s="21" t="s">
        <v>491</v>
      </c>
      <c r="AN10" s="1" t="s">
        <v>608</v>
      </c>
      <c r="AO10" s="8"/>
      <c r="AP10" s="8"/>
      <c r="AQ10" s="1"/>
      <c r="AR10" s="1"/>
      <c r="BE10" s="9"/>
      <c r="BF10" s="9"/>
      <c r="BG10" s="9"/>
      <c r="BJ10" s="128" t="s">
        <v>1207</v>
      </c>
      <c r="BK10" s="128" t="s">
        <v>1207</v>
      </c>
      <c r="BL10" s="129" t="s">
        <v>1207</v>
      </c>
    </row>
    <row r="11" spans="1:64" ht="38.25" customHeight="1" x14ac:dyDescent="0.25">
      <c r="C11" s="22" t="s">
        <v>41</v>
      </c>
      <c r="D11" s="1">
        <v>36371</v>
      </c>
      <c r="E11" t="str">
        <f t="shared" si="0"/>
        <v xml:space="preserve"> </v>
      </c>
      <c r="F11">
        <f t="shared" si="4"/>
        <v>1</v>
      </c>
      <c r="G11" t="str">
        <f t="shared" si="1"/>
        <v xml:space="preserve"> </v>
      </c>
      <c r="H11" s="4" t="s">
        <v>515</v>
      </c>
      <c r="I11" s="4" t="s">
        <v>515</v>
      </c>
      <c r="J11" s="4"/>
      <c r="K11" s="4"/>
      <c r="L11" s="4"/>
      <c r="M11" s="5">
        <v>135</v>
      </c>
      <c r="N11" s="4"/>
      <c r="Q11" s="4"/>
      <c r="R11" s="4"/>
      <c r="S11" s="4"/>
      <c r="T11" s="4"/>
      <c r="U11" s="4"/>
      <c r="V11" s="4"/>
      <c r="W11" s="4"/>
      <c r="X11" s="4"/>
      <c r="Y11" s="4"/>
      <c r="Z11" s="4"/>
      <c r="AA11" s="4"/>
      <c r="AB11" s="4"/>
      <c r="AC11" s="4"/>
      <c r="AD11" s="4"/>
      <c r="AE11" s="4"/>
      <c r="AF11" s="4"/>
      <c r="AG11" s="4"/>
      <c r="AH11" s="4"/>
      <c r="AI11" s="4"/>
      <c r="AJ11" s="4"/>
      <c r="AK11" s="1"/>
      <c r="AL11" s="7" t="s">
        <v>485</v>
      </c>
      <c r="AM11" s="21" t="s">
        <v>491</v>
      </c>
      <c r="AN11" s="1" t="s">
        <v>608</v>
      </c>
      <c r="AO11" s="8">
        <v>150</v>
      </c>
      <c r="AP11" s="8" t="s">
        <v>411</v>
      </c>
      <c r="AQ11" s="1" t="s">
        <v>423</v>
      </c>
      <c r="AR11" s="1"/>
      <c r="AW11" s="9" t="s">
        <v>892</v>
      </c>
      <c r="AX11" s="9" t="s">
        <v>1314</v>
      </c>
      <c r="AZ11" s="9">
        <v>0</v>
      </c>
      <c r="BA11" s="9" t="s">
        <v>1107</v>
      </c>
      <c r="BB11" s="9" t="s">
        <v>1106</v>
      </c>
      <c r="BE11" s="9"/>
      <c r="BF11" s="9"/>
      <c r="BG11" s="9"/>
      <c r="BJ11" s="128" t="s">
        <v>1207</v>
      </c>
      <c r="BK11" s="128" t="s">
        <v>1207</v>
      </c>
      <c r="BL11" s="129" t="s">
        <v>1207</v>
      </c>
    </row>
    <row r="12" spans="1:64" ht="38.25" customHeight="1" x14ac:dyDescent="0.25">
      <c r="C12" s="23" t="s">
        <v>527</v>
      </c>
      <c r="D12" s="9">
        <v>46037</v>
      </c>
      <c r="E12">
        <f t="shared" si="0"/>
        <v>1</v>
      </c>
      <c r="F12" t="str">
        <f t="shared" si="4"/>
        <v xml:space="preserve"> </v>
      </c>
      <c r="G12" t="str">
        <f t="shared" si="1"/>
        <v xml:space="preserve"> </v>
      </c>
      <c r="H12" s="9" t="s">
        <v>503</v>
      </c>
      <c r="I12" s="9" t="s">
        <v>522</v>
      </c>
      <c r="AH12" s="9"/>
      <c r="AK12" s="9"/>
      <c r="AL12" s="9" t="s">
        <v>522</v>
      </c>
      <c r="AM12" s="23"/>
      <c r="AN12" s="1" t="s">
        <v>608</v>
      </c>
      <c r="AO12" s="20"/>
      <c r="AP12" s="20"/>
      <c r="BE12" s="9"/>
      <c r="BF12" s="9"/>
      <c r="BG12" s="9"/>
      <c r="BJ12" s="128" t="s">
        <v>1207</v>
      </c>
      <c r="BK12" s="128" t="s">
        <v>1207</v>
      </c>
      <c r="BL12" s="129" t="s">
        <v>1207</v>
      </c>
    </row>
    <row r="13" spans="1:64" ht="38.25" customHeight="1" x14ac:dyDescent="0.25">
      <c r="B13" s="9" t="s">
        <v>607</v>
      </c>
      <c r="C13" s="22" t="s">
        <v>28</v>
      </c>
      <c r="D13" s="6">
        <v>26544</v>
      </c>
      <c r="E13" t="str">
        <f t="shared" si="0"/>
        <v xml:space="preserve"> </v>
      </c>
      <c r="F13">
        <f t="shared" si="4"/>
        <v>1</v>
      </c>
      <c r="G13" t="str">
        <f t="shared" si="1"/>
        <v xml:space="preserve"> </v>
      </c>
      <c r="H13" s="4" t="s">
        <v>492</v>
      </c>
      <c r="I13" s="4" t="s">
        <v>219</v>
      </c>
      <c r="J13" s="4" t="s">
        <v>608</v>
      </c>
      <c r="K13" s="4" t="s">
        <v>608</v>
      </c>
      <c r="L13" s="4"/>
      <c r="M13" s="5">
        <v>629</v>
      </c>
      <c r="N13" s="4" t="s">
        <v>1200</v>
      </c>
      <c r="O13" s="9" t="s">
        <v>1302</v>
      </c>
      <c r="Q13" s="4"/>
      <c r="R13" s="4"/>
      <c r="S13" s="4"/>
      <c r="T13" s="4"/>
      <c r="U13" s="4"/>
      <c r="V13" s="4"/>
      <c r="W13" s="4"/>
      <c r="X13" s="4"/>
      <c r="Y13" s="4"/>
      <c r="Z13" s="4"/>
      <c r="AA13" s="4"/>
      <c r="AB13" s="4"/>
      <c r="AC13" s="4"/>
      <c r="AD13" s="4"/>
      <c r="AE13" s="4"/>
      <c r="AF13" s="4"/>
      <c r="AG13" s="4"/>
      <c r="AH13" s="4"/>
      <c r="AI13" s="4"/>
      <c r="AJ13" s="4"/>
      <c r="AK13" s="6" t="s">
        <v>1199</v>
      </c>
      <c r="AL13" s="7" t="s">
        <v>484</v>
      </c>
      <c r="AM13" s="21" t="s">
        <v>491</v>
      </c>
      <c r="AN13" s="1" t="s">
        <v>608</v>
      </c>
      <c r="AO13" s="8">
        <v>1600</v>
      </c>
      <c r="AP13" s="8" t="s">
        <v>409</v>
      </c>
      <c r="AQ13" s="1" t="s">
        <v>413</v>
      </c>
      <c r="AR13" s="1"/>
      <c r="AS13" s="1"/>
      <c r="AT13" s="1" t="s">
        <v>1202</v>
      </c>
      <c r="AU13" s="9" t="s">
        <v>1289</v>
      </c>
      <c r="AV13" s="1"/>
      <c r="AW13" s="1" t="s">
        <v>1315</v>
      </c>
      <c r="AX13" s="9" t="s">
        <v>1312</v>
      </c>
      <c r="AY13" s="1"/>
      <c r="AZ13" s="1"/>
      <c r="BA13" s="1"/>
      <c r="BB13" s="1"/>
      <c r="BC13" s="1"/>
      <c r="BD13" s="1"/>
      <c r="BE13" s="1"/>
      <c r="BF13" s="9"/>
      <c r="BG13" s="1"/>
      <c r="BI13" s="1"/>
      <c r="BJ13" s="128" t="s">
        <v>1207</v>
      </c>
      <c r="BK13" s="128" t="s">
        <v>1207</v>
      </c>
      <c r="BL13" s="129" t="s">
        <v>1207</v>
      </c>
    </row>
    <row r="14" spans="1:64" ht="38.25" customHeight="1" x14ac:dyDescent="0.25">
      <c r="A14" s="9" t="s">
        <v>607</v>
      </c>
      <c r="B14" s="9" t="s">
        <v>607</v>
      </c>
      <c r="C14" s="22" t="s">
        <v>42</v>
      </c>
      <c r="D14" s="1">
        <v>50417</v>
      </c>
      <c r="E14">
        <f t="shared" si="0"/>
        <v>1</v>
      </c>
      <c r="F14" t="str">
        <f t="shared" si="4"/>
        <v xml:space="preserve"> </v>
      </c>
      <c r="G14" t="str">
        <f t="shared" si="1"/>
        <v xml:space="preserve"> </v>
      </c>
      <c r="H14" s="4" t="s">
        <v>492</v>
      </c>
      <c r="I14" s="4" t="s">
        <v>233</v>
      </c>
      <c r="J14" s="4" t="s">
        <v>607</v>
      </c>
      <c r="K14" s="4" t="s">
        <v>608</v>
      </c>
      <c r="L14" s="4" t="s">
        <v>607</v>
      </c>
      <c r="M14" s="5">
        <v>40</v>
      </c>
      <c r="N14" s="4" t="s">
        <v>620</v>
      </c>
      <c r="O14" s="9" t="s">
        <v>1299</v>
      </c>
      <c r="Q14" s="4">
        <v>0</v>
      </c>
      <c r="R14" s="4">
        <v>0</v>
      </c>
      <c r="S14" s="4">
        <v>0</v>
      </c>
      <c r="T14" s="4">
        <v>0</v>
      </c>
      <c r="U14" s="4">
        <v>0</v>
      </c>
      <c r="V14" s="4">
        <v>0</v>
      </c>
      <c r="W14" s="4">
        <v>0</v>
      </c>
      <c r="X14" s="4">
        <v>0</v>
      </c>
      <c r="Y14" s="4">
        <v>0</v>
      </c>
      <c r="Z14" s="4">
        <v>0</v>
      </c>
      <c r="AA14" s="4">
        <v>0</v>
      </c>
      <c r="AB14" s="4">
        <v>0</v>
      </c>
      <c r="AC14" s="4">
        <v>0</v>
      </c>
      <c r="AD14" s="4">
        <v>1</v>
      </c>
      <c r="AE14" s="4">
        <v>0</v>
      </c>
      <c r="AF14" s="4">
        <v>0</v>
      </c>
      <c r="AG14" s="4">
        <v>0</v>
      </c>
      <c r="AH14" s="4">
        <v>0</v>
      </c>
      <c r="AI14" s="4">
        <v>0</v>
      </c>
      <c r="AJ14" s="4"/>
      <c r="AK14" s="12" t="s">
        <v>621</v>
      </c>
      <c r="AL14" s="7" t="s">
        <v>485</v>
      </c>
      <c r="AM14" s="21" t="s">
        <v>491</v>
      </c>
      <c r="AN14" s="1" t="s">
        <v>608</v>
      </c>
      <c r="AO14" s="8">
        <v>109</v>
      </c>
      <c r="AP14" s="3" t="s">
        <v>410</v>
      </c>
      <c r="AQ14" s="1" t="s">
        <v>416</v>
      </c>
      <c r="AR14" s="1"/>
      <c r="AS14" s="9">
        <v>2</v>
      </c>
      <c r="AT14" s="9" t="s">
        <v>614</v>
      </c>
      <c r="AU14" s="9" t="s">
        <v>1290</v>
      </c>
      <c r="AW14" s="9" t="s">
        <v>893</v>
      </c>
      <c r="AX14" s="9" t="s">
        <v>1314</v>
      </c>
      <c r="BE14" s="9"/>
      <c r="BF14" s="9" t="s">
        <v>16</v>
      </c>
      <c r="BG14" s="9"/>
      <c r="BJ14" s="128" t="s">
        <v>1207</v>
      </c>
      <c r="BK14" s="128" t="s">
        <v>1207</v>
      </c>
      <c r="BL14" s="129" t="s">
        <v>1207</v>
      </c>
    </row>
    <row r="15" spans="1:64" ht="38.25" customHeight="1" x14ac:dyDescent="0.25">
      <c r="A15" s="9" t="s">
        <v>607</v>
      </c>
      <c r="B15" s="9" t="s">
        <v>607</v>
      </c>
      <c r="C15" s="22" t="s">
        <v>43</v>
      </c>
      <c r="D15" s="1">
        <v>20346</v>
      </c>
      <c r="E15" t="str">
        <f t="shared" si="0"/>
        <v xml:space="preserve"> </v>
      </c>
      <c r="F15">
        <f t="shared" si="4"/>
        <v>1</v>
      </c>
      <c r="G15" t="str">
        <f t="shared" si="1"/>
        <v xml:space="preserve"> </v>
      </c>
      <c r="H15" s="4" t="s">
        <v>8</v>
      </c>
      <c r="I15" s="4" t="s">
        <v>234</v>
      </c>
      <c r="J15" s="4" t="s">
        <v>607</v>
      </c>
      <c r="K15" s="4" t="s">
        <v>608</v>
      </c>
      <c r="L15" s="4" t="s">
        <v>607</v>
      </c>
      <c r="M15" s="5">
        <v>76</v>
      </c>
      <c r="N15" s="4" t="s">
        <v>622</v>
      </c>
      <c r="O15" s="9" t="s">
        <v>1297</v>
      </c>
      <c r="Q15" s="4">
        <v>0</v>
      </c>
      <c r="R15" s="4">
        <v>0</v>
      </c>
      <c r="S15" s="4">
        <v>1</v>
      </c>
      <c r="T15" s="4">
        <v>0</v>
      </c>
      <c r="U15" s="4">
        <v>0</v>
      </c>
      <c r="V15" s="4">
        <v>0</v>
      </c>
      <c r="W15" s="4">
        <v>0</v>
      </c>
      <c r="X15" s="4">
        <v>0</v>
      </c>
      <c r="Y15" s="4">
        <v>0</v>
      </c>
      <c r="Z15" s="4">
        <v>0</v>
      </c>
      <c r="AA15" s="4">
        <v>0</v>
      </c>
      <c r="AB15" s="4">
        <v>1</v>
      </c>
      <c r="AC15" s="4">
        <v>0</v>
      </c>
      <c r="AD15" s="4">
        <v>0</v>
      </c>
      <c r="AE15" s="4">
        <v>0</v>
      </c>
      <c r="AF15" s="4">
        <v>0</v>
      </c>
      <c r="AG15" s="4">
        <v>1</v>
      </c>
      <c r="AH15" s="4">
        <v>0</v>
      </c>
      <c r="AI15" s="4">
        <v>0</v>
      </c>
      <c r="AJ15" s="4"/>
      <c r="AK15" s="1" t="s">
        <v>623</v>
      </c>
      <c r="AL15" s="7" t="s">
        <v>485</v>
      </c>
      <c r="AM15" s="21" t="s">
        <v>491</v>
      </c>
      <c r="AN15" s="1" t="s">
        <v>608</v>
      </c>
      <c r="AO15" s="8">
        <v>70</v>
      </c>
      <c r="AP15" s="8" t="s">
        <v>410</v>
      </c>
      <c r="AQ15" s="1" t="s">
        <v>416</v>
      </c>
      <c r="AS15" s="9">
        <v>2</v>
      </c>
      <c r="AT15" s="9" t="s">
        <v>624</v>
      </c>
      <c r="AU15" s="9" t="s">
        <v>1289</v>
      </c>
      <c r="BE15" s="9"/>
      <c r="BF15" s="9"/>
      <c r="BG15" s="9"/>
      <c r="BJ15" s="128" t="s">
        <v>1207</v>
      </c>
      <c r="BK15" s="128" t="s">
        <v>1207</v>
      </c>
      <c r="BL15" s="129" t="s">
        <v>1207</v>
      </c>
    </row>
    <row r="16" spans="1:64" ht="38.25" customHeight="1" x14ac:dyDescent="0.25">
      <c r="C16" s="22" t="s">
        <v>82</v>
      </c>
      <c r="D16" s="1">
        <v>51277</v>
      </c>
      <c r="E16" t="str">
        <f t="shared" si="0"/>
        <v xml:space="preserve"> </v>
      </c>
      <c r="F16" t="str">
        <f t="shared" si="4"/>
        <v xml:space="preserve"> </v>
      </c>
      <c r="G16">
        <f t="shared" si="1"/>
        <v>1</v>
      </c>
      <c r="H16" s="4" t="s">
        <v>503</v>
      </c>
      <c r="I16" s="4" t="s">
        <v>992</v>
      </c>
      <c r="J16" s="4" t="s">
        <v>608</v>
      </c>
      <c r="K16" s="4"/>
      <c r="L16" s="4"/>
      <c r="M16" s="5">
        <v>19</v>
      </c>
      <c r="N16" s="4"/>
      <c r="O16" s="9" t="s">
        <v>1297</v>
      </c>
      <c r="Q16" s="4"/>
      <c r="R16" s="4"/>
      <c r="S16" s="4"/>
      <c r="T16" s="4"/>
      <c r="U16" s="4"/>
      <c r="V16" s="4"/>
      <c r="W16" s="4"/>
      <c r="X16" s="4"/>
      <c r="Y16" s="4"/>
      <c r="Z16" s="4"/>
      <c r="AA16" s="4"/>
      <c r="AB16" s="4"/>
      <c r="AC16" s="4"/>
      <c r="AD16" s="4"/>
      <c r="AE16" s="4"/>
      <c r="AF16" s="4"/>
      <c r="AG16" s="4"/>
      <c r="AH16" s="4"/>
      <c r="AI16" s="4"/>
      <c r="AJ16" s="4"/>
      <c r="AK16" s="1" t="s">
        <v>993</v>
      </c>
      <c r="AL16" s="7" t="s">
        <v>486</v>
      </c>
      <c r="AM16" s="21" t="s">
        <v>491</v>
      </c>
      <c r="AN16" s="1" t="s">
        <v>608</v>
      </c>
      <c r="AO16" s="8">
        <v>36</v>
      </c>
      <c r="AP16" s="8" t="s">
        <v>410</v>
      </c>
      <c r="AQ16" s="1" t="s">
        <v>414</v>
      </c>
      <c r="AS16" s="9">
        <v>1</v>
      </c>
      <c r="AT16" s="9" t="s">
        <v>998</v>
      </c>
      <c r="AU16" s="9" t="s">
        <v>1290</v>
      </c>
      <c r="AW16" s="9" t="s">
        <v>1303</v>
      </c>
      <c r="AX16" s="9" t="s">
        <v>1312</v>
      </c>
      <c r="BE16" s="9"/>
      <c r="BF16" s="9"/>
      <c r="BG16" s="9"/>
      <c r="BJ16" s="128" t="s">
        <v>1207</v>
      </c>
      <c r="BK16" s="128" t="s">
        <v>1207</v>
      </c>
      <c r="BL16" s="129" t="s">
        <v>1207</v>
      </c>
    </row>
    <row r="17" spans="1:64" ht="38.25" customHeight="1" x14ac:dyDescent="0.25">
      <c r="A17" s="9" t="s">
        <v>607</v>
      </c>
      <c r="B17" s="9" t="s">
        <v>607</v>
      </c>
      <c r="C17" s="22" t="s">
        <v>29</v>
      </c>
      <c r="D17" s="6">
        <v>26544</v>
      </c>
      <c r="E17" t="str">
        <f t="shared" si="0"/>
        <v xml:space="preserve"> </v>
      </c>
      <c r="F17">
        <f t="shared" si="4"/>
        <v>1</v>
      </c>
      <c r="G17" t="str">
        <f t="shared" si="1"/>
        <v xml:space="preserve"> </v>
      </c>
      <c r="H17" s="4" t="s">
        <v>492</v>
      </c>
      <c r="I17" s="4" t="s">
        <v>220</v>
      </c>
      <c r="J17" s="4" t="s">
        <v>607</v>
      </c>
      <c r="K17" s="4" t="s">
        <v>607</v>
      </c>
      <c r="L17" s="4" t="s">
        <v>607</v>
      </c>
      <c r="M17" s="5">
        <v>107</v>
      </c>
      <c r="N17" s="4" t="s">
        <v>626</v>
      </c>
      <c r="O17" s="9" t="s">
        <v>1295</v>
      </c>
      <c r="Q17" s="4">
        <v>0</v>
      </c>
      <c r="R17" s="4">
        <v>3</v>
      </c>
      <c r="S17" s="4">
        <v>0</v>
      </c>
      <c r="T17" s="4">
        <v>0</v>
      </c>
      <c r="U17" s="4">
        <v>3</v>
      </c>
      <c r="V17" s="4">
        <v>3</v>
      </c>
      <c r="W17" s="4">
        <v>1</v>
      </c>
      <c r="X17" s="4">
        <v>0</v>
      </c>
      <c r="Y17" s="4">
        <v>0</v>
      </c>
      <c r="Z17" s="4">
        <v>3</v>
      </c>
      <c r="AA17" s="4">
        <v>1</v>
      </c>
      <c r="AB17" s="4">
        <v>0</v>
      </c>
      <c r="AC17" s="4">
        <v>3</v>
      </c>
      <c r="AD17" s="4">
        <v>3</v>
      </c>
      <c r="AE17" s="4">
        <v>1</v>
      </c>
      <c r="AF17" s="4">
        <v>0</v>
      </c>
      <c r="AG17" s="4">
        <v>2</v>
      </c>
      <c r="AH17" s="4">
        <v>3</v>
      </c>
      <c r="AI17" s="4">
        <v>3</v>
      </c>
      <c r="AJ17" s="4"/>
      <c r="AK17" s="6" t="s">
        <v>625</v>
      </c>
      <c r="AL17" s="7" t="s">
        <v>484</v>
      </c>
      <c r="AM17" s="21" t="s">
        <v>491</v>
      </c>
      <c r="AN17" s="1" t="s">
        <v>608</v>
      </c>
      <c r="AO17" s="8">
        <v>400</v>
      </c>
      <c r="AP17" s="8" t="s">
        <v>410</v>
      </c>
      <c r="AQ17" s="1" t="s">
        <v>414</v>
      </c>
      <c r="AR17" s="1"/>
      <c r="AS17" s="1">
        <v>1</v>
      </c>
      <c r="AT17" s="1" t="s">
        <v>614</v>
      </c>
      <c r="AU17" s="9" t="s">
        <v>1290</v>
      </c>
      <c r="AV17" s="1"/>
      <c r="AW17" s="1" t="s">
        <v>922</v>
      </c>
      <c r="AX17" s="9" t="s">
        <v>1316</v>
      </c>
      <c r="AY17" s="1"/>
      <c r="AZ17" s="1"/>
      <c r="BA17" s="1"/>
      <c r="BB17" s="1"/>
      <c r="BC17" s="1"/>
      <c r="BD17" s="1"/>
      <c r="BE17" s="1"/>
      <c r="BF17" s="9" t="s">
        <v>17</v>
      </c>
      <c r="BG17" s="1"/>
      <c r="BI17" s="1"/>
      <c r="BJ17" s="128">
        <v>1</v>
      </c>
      <c r="BK17" s="128" t="s">
        <v>1207</v>
      </c>
      <c r="BL17" s="129" t="s">
        <v>1207</v>
      </c>
    </row>
    <row r="18" spans="1:64" ht="38.25" customHeight="1" x14ac:dyDescent="0.25">
      <c r="A18" s="9" t="s">
        <v>607</v>
      </c>
      <c r="B18" s="9" t="s">
        <v>607</v>
      </c>
      <c r="C18" s="22" t="s">
        <v>44</v>
      </c>
      <c r="D18" s="1">
        <v>49828</v>
      </c>
      <c r="E18">
        <f t="shared" si="0"/>
        <v>1</v>
      </c>
      <c r="F18" t="str">
        <f t="shared" si="4"/>
        <v xml:space="preserve"> </v>
      </c>
      <c r="G18" t="str">
        <f t="shared" si="1"/>
        <v xml:space="preserve"> </v>
      </c>
      <c r="H18" s="4" t="s">
        <v>501</v>
      </c>
      <c r="I18" s="4" t="s">
        <v>235</v>
      </c>
      <c r="J18" s="4" t="s">
        <v>607</v>
      </c>
      <c r="K18" s="4" t="s">
        <v>607</v>
      </c>
      <c r="L18" s="4" t="s">
        <v>607</v>
      </c>
      <c r="M18" s="5">
        <f>11+37+4+647</f>
        <v>699</v>
      </c>
      <c r="N18" s="4" t="s">
        <v>661</v>
      </c>
      <c r="O18" s="9" t="s">
        <v>1299</v>
      </c>
      <c r="P18" s="9" t="s">
        <v>1384</v>
      </c>
      <c r="Q18" s="4">
        <v>0</v>
      </c>
      <c r="R18" s="4">
        <v>1</v>
      </c>
      <c r="S18" s="4">
        <v>1</v>
      </c>
      <c r="T18" s="4">
        <v>1</v>
      </c>
      <c r="U18" s="4">
        <v>1</v>
      </c>
      <c r="V18" s="4">
        <v>1</v>
      </c>
      <c r="W18" s="4">
        <v>1</v>
      </c>
      <c r="X18" s="4">
        <v>1</v>
      </c>
      <c r="Y18" s="4">
        <v>0</v>
      </c>
      <c r="Z18" s="4">
        <v>2</v>
      </c>
      <c r="AA18" s="4">
        <v>1</v>
      </c>
      <c r="AB18" s="4">
        <v>1</v>
      </c>
      <c r="AC18" s="4">
        <v>2</v>
      </c>
      <c r="AD18" s="4">
        <v>1</v>
      </c>
      <c r="AE18" s="4">
        <v>1</v>
      </c>
      <c r="AF18" s="4">
        <v>0</v>
      </c>
      <c r="AG18" s="4">
        <v>2</v>
      </c>
      <c r="AH18" s="4">
        <v>1</v>
      </c>
      <c r="AI18" s="4">
        <v>2</v>
      </c>
      <c r="AJ18" s="4"/>
      <c r="AK18" s="1" t="s">
        <v>659</v>
      </c>
      <c r="AL18" s="7" t="s">
        <v>485</v>
      </c>
      <c r="AM18" s="21" t="s">
        <v>491</v>
      </c>
      <c r="AN18" s="1" t="s">
        <v>608</v>
      </c>
      <c r="AO18" s="8">
        <v>1252</v>
      </c>
      <c r="AP18" s="8" t="s">
        <v>409</v>
      </c>
      <c r="AQ18" s="1" t="s">
        <v>660</v>
      </c>
      <c r="AT18" s="9" t="s">
        <v>614</v>
      </c>
      <c r="AU18" s="9" t="s">
        <v>1290</v>
      </c>
      <c r="AV18" s="9" t="s">
        <v>1178</v>
      </c>
      <c r="AW18" s="9" t="s">
        <v>873</v>
      </c>
      <c r="AX18" s="9" t="s">
        <v>1316</v>
      </c>
      <c r="BE18" s="9"/>
      <c r="BF18" s="9"/>
      <c r="BG18" s="9" t="s">
        <v>1445</v>
      </c>
      <c r="BH18" s="9" t="s">
        <v>1312</v>
      </c>
      <c r="BJ18" s="128" t="s">
        <v>1207</v>
      </c>
      <c r="BK18" s="128" t="s">
        <v>1207</v>
      </c>
      <c r="BL18" s="129" t="s">
        <v>1207</v>
      </c>
    </row>
    <row r="19" spans="1:64" ht="38.25" customHeight="1" x14ac:dyDescent="0.25">
      <c r="C19" s="23" t="s">
        <v>530</v>
      </c>
      <c r="D19" s="9">
        <v>46037</v>
      </c>
      <c r="E19">
        <f t="shared" si="0"/>
        <v>1</v>
      </c>
      <c r="F19" t="str">
        <f t="shared" si="4"/>
        <v xml:space="preserve"> </v>
      </c>
      <c r="G19" t="str">
        <f t="shared" si="1"/>
        <v xml:space="preserve"> </v>
      </c>
      <c r="H19" s="9" t="s">
        <v>494</v>
      </c>
      <c r="I19" s="9" t="s">
        <v>522</v>
      </c>
      <c r="AH19" s="9"/>
      <c r="AK19" s="9"/>
      <c r="AL19" s="4" t="s">
        <v>22</v>
      </c>
      <c r="AM19" s="23"/>
      <c r="AN19" s="1" t="s">
        <v>608</v>
      </c>
      <c r="AO19" s="20"/>
      <c r="AP19" s="20"/>
      <c r="BE19" s="9"/>
      <c r="BF19" s="9"/>
      <c r="BG19" s="9"/>
      <c r="BJ19" s="128" t="s">
        <v>1207</v>
      </c>
      <c r="BK19" s="128" t="s">
        <v>1207</v>
      </c>
      <c r="BL19" s="129" t="s">
        <v>1207</v>
      </c>
    </row>
    <row r="20" spans="1:64" ht="38.25" customHeight="1" x14ac:dyDescent="0.25">
      <c r="C20" s="23" t="s">
        <v>531</v>
      </c>
      <c r="D20" s="9">
        <v>46037</v>
      </c>
      <c r="E20">
        <f t="shared" si="0"/>
        <v>1</v>
      </c>
      <c r="F20" t="str">
        <f t="shared" si="4"/>
        <v xml:space="preserve"> </v>
      </c>
      <c r="G20" t="str">
        <f t="shared" si="1"/>
        <v xml:space="preserve"> </v>
      </c>
      <c r="H20" s="9" t="s">
        <v>494</v>
      </c>
      <c r="I20" s="9" t="s">
        <v>522</v>
      </c>
      <c r="AH20" s="9"/>
      <c r="AK20" s="9"/>
      <c r="AL20" s="4" t="s">
        <v>22</v>
      </c>
      <c r="AM20" s="23"/>
      <c r="AN20" s="1" t="s">
        <v>608</v>
      </c>
      <c r="AO20" s="20"/>
      <c r="AP20" s="20"/>
      <c r="BE20" s="9"/>
      <c r="BF20" s="9"/>
      <c r="BG20" s="9"/>
      <c r="BJ20" s="128" t="s">
        <v>1207</v>
      </c>
      <c r="BK20" s="128" t="s">
        <v>1207</v>
      </c>
      <c r="BL20" s="129" t="s">
        <v>1207</v>
      </c>
    </row>
    <row r="21" spans="1:64" ht="38.25" customHeight="1" x14ac:dyDescent="0.25">
      <c r="C21" s="22" t="s">
        <v>118</v>
      </c>
      <c r="D21" s="1">
        <v>32667</v>
      </c>
      <c r="E21" t="str">
        <f t="shared" ref="E21" si="5">IF(AND(D21&lt;=51026,D21&gt;=38270),1," ")</f>
        <v xml:space="preserve"> </v>
      </c>
      <c r="F21">
        <f>IF(D21&lt;38270,1," ")</f>
        <v>1</v>
      </c>
      <c r="G21" t="str">
        <f t="shared" ref="G21" si="6">IF(AND(D21&lt;=54216,D21&gt;=51026),1," ")</f>
        <v xml:space="preserve"> </v>
      </c>
      <c r="H21" s="4"/>
      <c r="I21" s="1" t="s">
        <v>994</v>
      </c>
      <c r="J21" s="1" t="s">
        <v>608</v>
      </c>
      <c r="K21" s="1"/>
      <c r="L21" s="1"/>
      <c r="M21" s="5">
        <v>23</v>
      </c>
      <c r="N21" s="1"/>
      <c r="Q21" s="1"/>
      <c r="R21" s="1"/>
      <c r="S21" s="1"/>
      <c r="T21" s="1"/>
      <c r="U21" s="1"/>
      <c r="V21" s="1"/>
      <c r="W21" s="1"/>
      <c r="X21" s="1"/>
      <c r="Y21" s="1"/>
      <c r="Z21" s="1"/>
      <c r="AA21" s="1"/>
      <c r="AB21" s="1"/>
      <c r="AC21" s="1"/>
      <c r="AD21" s="1"/>
      <c r="AE21" s="1"/>
      <c r="AF21" s="1"/>
      <c r="AG21" s="1"/>
      <c r="AH21" s="1"/>
      <c r="AI21" s="1"/>
      <c r="AJ21" s="1"/>
      <c r="AK21" s="1" t="s">
        <v>995</v>
      </c>
      <c r="AL21" s="7" t="s">
        <v>486</v>
      </c>
      <c r="AM21" s="21" t="s">
        <v>491</v>
      </c>
      <c r="AN21" s="1" t="s">
        <v>608</v>
      </c>
      <c r="AO21" s="8">
        <v>92</v>
      </c>
      <c r="AP21" s="8" t="s">
        <v>411</v>
      </c>
      <c r="AQ21" s="1" t="s">
        <v>459</v>
      </c>
      <c r="AT21" s="9" t="s">
        <v>997</v>
      </c>
      <c r="AU21" s="9" t="s">
        <v>1290</v>
      </c>
      <c r="AY21" s="9" t="s">
        <v>996</v>
      </c>
      <c r="AZ21" s="9">
        <v>0</v>
      </c>
      <c r="BA21" s="9" t="s">
        <v>1105</v>
      </c>
      <c r="BB21" s="9" t="s">
        <v>1108</v>
      </c>
      <c r="BE21" s="9"/>
      <c r="BF21" s="9"/>
      <c r="BG21" s="9"/>
      <c r="BJ21" s="128" t="s">
        <v>1207</v>
      </c>
      <c r="BK21" s="128" t="s">
        <v>1207</v>
      </c>
      <c r="BL21" s="129" t="s">
        <v>1207</v>
      </c>
    </row>
    <row r="22" spans="1:64" ht="38.25" customHeight="1" x14ac:dyDescent="0.25">
      <c r="A22" s="9" t="s">
        <v>607</v>
      </c>
      <c r="C22" s="22" t="s">
        <v>45</v>
      </c>
      <c r="D22" s="1">
        <v>37778</v>
      </c>
      <c r="E22" t="str">
        <f t="shared" si="0"/>
        <v xml:space="preserve"> </v>
      </c>
      <c r="F22">
        <f t="shared" ref="F22:F29" si="7">IF(D22&lt;38270,1," ")</f>
        <v>1</v>
      </c>
      <c r="G22" t="str">
        <f t="shared" si="1"/>
        <v xml:space="preserve"> </v>
      </c>
      <c r="H22" s="4" t="s">
        <v>492</v>
      </c>
      <c r="I22" s="4" t="s">
        <v>236</v>
      </c>
      <c r="J22" s="4" t="s">
        <v>608</v>
      </c>
      <c r="K22" s="4" t="s">
        <v>607</v>
      </c>
      <c r="L22" s="4" t="s">
        <v>607</v>
      </c>
      <c r="M22" s="5">
        <v>26</v>
      </c>
      <c r="N22" s="4" t="s">
        <v>622</v>
      </c>
      <c r="O22" s="9" t="s">
        <v>1299</v>
      </c>
      <c r="P22" s="9" t="s">
        <v>1383</v>
      </c>
      <c r="Q22" s="4">
        <v>0</v>
      </c>
      <c r="R22" s="4">
        <v>2</v>
      </c>
      <c r="S22" s="4">
        <v>2</v>
      </c>
      <c r="T22" s="4">
        <v>0</v>
      </c>
      <c r="U22" s="4">
        <v>0</v>
      </c>
      <c r="V22" s="4">
        <v>3</v>
      </c>
      <c r="W22" s="4">
        <v>1</v>
      </c>
      <c r="X22" s="4">
        <v>3</v>
      </c>
      <c r="Y22" s="4">
        <v>0</v>
      </c>
      <c r="Z22" s="4">
        <v>3</v>
      </c>
      <c r="AA22" s="4">
        <v>1</v>
      </c>
      <c r="AB22" s="4">
        <v>0</v>
      </c>
      <c r="AC22" s="4">
        <v>2</v>
      </c>
      <c r="AD22" s="4">
        <v>2</v>
      </c>
      <c r="AE22" s="4">
        <v>0</v>
      </c>
      <c r="AF22" s="4">
        <v>0</v>
      </c>
      <c r="AG22" s="4">
        <v>1</v>
      </c>
      <c r="AH22" s="4">
        <v>1</v>
      </c>
      <c r="AI22" s="4">
        <v>1</v>
      </c>
      <c r="AJ22" s="4"/>
      <c r="AK22" s="6" t="s">
        <v>627</v>
      </c>
      <c r="AL22" s="7" t="s">
        <v>485</v>
      </c>
      <c r="AM22" s="21" t="s">
        <v>491</v>
      </c>
      <c r="AN22" s="1" t="s">
        <v>608</v>
      </c>
      <c r="AO22" s="8"/>
      <c r="AP22" s="8"/>
      <c r="AQ22" s="1"/>
      <c r="AR22" s="13"/>
      <c r="AS22" s="13"/>
      <c r="AT22" s="13" t="s">
        <v>624</v>
      </c>
      <c r="AU22" s="9" t="s">
        <v>1289</v>
      </c>
      <c r="AV22" s="11" t="s">
        <v>895</v>
      </c>
      <c r="AW22" s="11" t="s">
        <v>894</v>
      </c>
      <c r="AX22" s="9" t="s">
        <v>1313</v>
      </c>
      <c r="AY22" s="13"/>
      <c r="AZ22" s="13"/>
      <c r="BA22" s="13"/>
      <c r="BB22" s="13"/>
      <c r="BC22" s="13"/>
      <c r="BD22" s="13"/>
      <c r="BE22" s="13"/>
      <c r="BF22" s="9" t="s">
        <v>17</v>
      </c>
      <c r="BG22" s="13"/>
      <c r="BI22" s="13"/>
      <c r="BJ22" s="128" t="s">
        <v>1207</v>
      </c>
      <c r="BK22" s="128" t="s">
        <v>1207</v>
      </c>
      <c r="BL22" s="129" t="s">
        <v>1207</v>
      </c>
    </row>
    <row r="23" spans="1:64" ht="38.25" customHeight="1" x14ac:dyDescent="0.25">
      <c r="B23" s="9" t="s">
        <v>607</v>
      </c>
      <c r="C23" s="22" t="s">
        <v>83</v>
      </c>
      <c r="D23" s="1">
        <v>32667</v>
      </c>
      <c r="E23" t="str">
        <f t="shared" si="0"/>
        <v xml:space="preserve"> </v>
      </c>
      <c r="F23">
        <f t="shared" si="7"/>
        <v>1</v>
      </c>
      <c r="G23" t="str">
        <f t="shared" si="1"/>
        <v xml:space="preserve"> </v>
      </c>
      <c r="H23" s="4" t="s">
        <v>492</v>
      </c>
      <c r="I23" s="4" t="s">
        <v>271</v>
      </c>
      <c r="J23" s="4"/>
      <c r="K23" s="4"/>
      <c r="L23" s="4"/>
      <c r="M23" s="5">
        <v>1554</v>
      </c>
      <c r="N23" s="4"/>
      <c r="O23" s="9" t="s">
        <v>1299</v>
      </c>
      <c r="P23" s="9" t="s">
        <v>1384</v>
      </c>
      <c r="Q23" s="4"/>
      <c r="R23" s="4"/>
      <c r="S23" s="4"/>
      <c r="T23" s="4"/>
      <c r="U23" s="4"/>
      <c r="V23" s="4"/>
      <c r="W23" s="4"/>
      <c r="X23" s="4"/>
      <c r="Y23" s="4"/>
      <c r="Z23" s="4"/>
      <c r="AA23" s="4"/>
      <c r="AB23" s="4"/>
      <c r="AC23" s="4"/>
      <c r="AD23" s="4"/>
      <c r="AE23" s="4"/>
      <c r="AF23" s="4"/>
      <c r="AG23" s="4"/>
      <c r="AH23" s="4"/>
      <c r="AI23" s="4"/>
      <c r="AJ23" s="4"/>
      <c r="AK23" s="1"/>
      <c r="AL23" s="7" t="s">
        <v>486</v>
      </c>
      <c r="AM23" s="21" t="s">
        <v>491</v>
      </c>
      <c r="AN23" s="1" t="s">
        <v>608</v>
      </c>
      <c r="AO23" s="8">
        <v>3800</v>
      </c>
      <c r="AP23" s="8" t="s">
        <v>411</v>
      </c>
      <c r="AQ23" s="1" t="s">
        <v>445</v>
      </c>
      <c r="AW23" s="9" t="s">
        <v>1317</v>
      </c>
      <c r="AX23" s="9" t="s">
        <v>1312</v>
      </c>
      <c r="AZ23" s="9" t="s">
        <v>1038</v>
      </c>
      <c r="BA23" s="9" t="s">
        <v>1075</v>
      </c>
      <c r="BB23" s="9" t="s">
        <v>1076</v>
      </c>
      <c r="BE23" s="9"/>
      <c r="BF23" s="9"/>
      <c r="BG23" s="9"/>
      <c r="BJ23" s="128" t="s">
        <v>1207</v>
      </c>
      <c r="BK23" s="128" t="s">
        <v>1207</v>
      </c>
      <c r="BL23" s="129" t="s">
        <v>1207</v>
      </c>
    </row>
    <row r="24" spans="1:64" ht="38.25" customHeight="1" x14ac:dyDescent="0.25">
      <c r="C24" s="23" t="s">
        <v>532</v>
      </c>
      <c r="D24" s="9">
        <v>46037</v>
      </c>
      <c r="E24">
        <f t="shared" si="0"/>
        <v>1</v>
      </c>
      <c r="F24" t="str">
        <f t="shared" si="7"/>
        <v xml:space="preserve"> </v>
      </c>
      <c r="G24" t="str">
        <f t="shared" si="1"/>
        <v xml:space="preserve"> </v>
      </c>
      <c r="H24" s="9" t="s">
        <v>494</v>
      </c>
      <c r="I24" s="9" t="s">
        <v>522</v>
      </c>
      <c r="AH24" s="9"/>
      <c r="AK24" s="9"/>
      <c r="AL24" s="9" t="s">
        <v>522</v>
      </c>
      <c r="AM24" s="23"/>
      <c r="AN24" s="1" t="s">
        <v>608</v>
      </c>
      <c r="AO24" s="20"/>
      <c r="AP24" s="20"/>
      <c r="BE24" s="9"/>
      <c r="BF24" s="9"/>
      <c r="BG24" s="9"/>
      <c r="BJ24" s="128" t="s">
        <v>1207</v>
      </c>
      <c r="BK24" s="128" t="s">
        <v>1207</v>
      </c>
      <c r="BL24" s="129" t="s">
        <v>1207</v>
      </c>
    </row>
    <row r="25" spans="1:64" ht="38.25" customHeight="1" x14ac:dyDescent="0.25">
      <c r="C25" s="22" t="s">
        <v>201</v>
      </c>
      <c r="D25" s="1">
        <v>30000</v>
      </c>
      <c r="E25" t="str">
        <f t="shared" si="0"/>
        <v xml:space="preserve"> </v>
      </c>
      <c r="F25">
        <f t="shared" si="7"/>
        <v>1</v>
      </c>
      <c r="G25" t="str">
        <f t="shared" si="1"/>
        <v xml:space="preserve"> </v>
      </c>
      <c r="H25" s="4" t="s">
        <v>503</v>
      </c>
      <c r="I25" s="4" t="s">
        <v>370</v>
      </c>
      <c r="J25" s="4" t="s">
        <v>608</v>
      </c>
      <c r="K25" s="4" t="s">
        <v>608</v>
      </c>
      <c r="L25" s="4"/>
      <c r="M25" s="5">
        <v>32</v>
      </c>
      <c r="N25" s="4" t="s">
        <v>1204</v>
      </c>
      <c r="O25" s="9" t="s">
        <v>1297</v>
      </c>
      <c r="Q25" s="4"/>
      <c r="R25" s="4"/>
      <c r="S25" s="4"/>
      <c r="T25" s="4"/>
      <c r="U25" s="4"/>
      <c r="V25" s="4"/>
      <c r="W25" s="4"/>
      <c r="X25" s="4"/>
      <c r="Y25" s="4"/>
      <c r="Z25" s="4"/>
      <c r="AA25" s="4"/>
      <c r="AB25" s="4"/>
      <c r="AC25" s="4"/>
      <c r="AD25" s="4"/>
      <c r="AE25" s="4"/>
      <c r="AF25" s="4"/>
      <c r="AG25" s="4"/>
      <c r="AH25" s="4"/>
      <c r="AI25" s="4"/>
      <c r="AJ25" s="4"/>
      <c r="AK25" s="1" t="s">
        <v>1203</v>
      </c>
      <c r="AL25" s="7" t="s">
        <v>23</v>
      </c>
      <c r="AM25" s="21" t="s">
        <v>491</v>
      </c>
      <c r="AN25" s="1" t="s">
        <v>608</v>
      </c>
      <c r="AO25" s="8">
        <v>51</v>
      </c>
      <c r="AP25" s="8" t="s">
        <v>410</v>
      </c>
      <c r="AQ25" s="5" t="s">
        <v>417</v>
      </c>
      <c r="AS25" s="9">
        <v>3</v>
      </c>
      <c r="AT25" s="32" t="s">
        <v>1205</v>
      </c>
      <c r="AU25" s="9" t="s">
        <v>1289</v>
      </c>
      <c r="BE25" s="9"/>
      <c r="BF25" s="9"/>
      <c r="BG25" s="9"/>
      <c r="BJ25" s="128" t="s">
        <v>1207</v>
      </c>
      <c r="BK25" s="128" t="s">
        <v>1207</v>
      </c>
      <c r="BL25" s="129" t="s">
        <v>1207</v>
      </c>
    </row>
    <row r="26" spans="1:64" ht="38.25" customHeight="1" x14ac:dyDescent="0.25">
      <c r="C26" s="22" t="s">
        <v>534</v>
      </c>
      <c r="D26" s="1">
        <v>30000</v>
      </c>
      <c r="E26" t="str">
        <f t="shared" si="0"/>
        <v xml:space="preserve"> </v>
      </c>
      <c r="F26">
        <f t="shared" si="7"/>
        <v>1</v>
      </c>
      <c r="G26" t="str">
        <f t="shared" si="1"/>
        <v xml:space="preserve"> </v>
      </c>
      <c r="H26" s="4" t="s">
        <v>503</v>
      </c>
      <c r="I26" s="4"/>
      <c r="J26" s="4"/>
      <c r="K26" s="4"/>
      <c r="L26" s="4"/>
      <c r="M26" s="5"/>
      <c r="N26" s="4"/>
      <c r="Q26" s="4"/>
      <c r="R26" s="4"/>
      <c r="S26" s="4"/>
      <c r="T26" s="4"/>
      <c r="U26" s="4"/>
      <c r="V26" s="4"/>
      <c r="W26" s="4"/>
      <c r="X26" s="4"/>
      <c r="Y26" s="4"/>
      <c r="Z26" s="4"/>
      <c r="AA26" s="4"/>
      <c r="AB26" s="4"/>
      <c r="AC26" s="4"/>
      <c r="AD26" s="4"/>
      <c r="AE26" s="4"/>
      <c r="AF26" s="4"/>
      <c r="AG26" s="4"/>
      <c r="AH26" s="4"/>
      <c r="AI26" s="4"/>
      <c r="AJ26" s="4"/>
      <c r="AK26" s="1"/>
      <c r="AL26" s="7" t="s">
        <v>23</v>
      </c>
      <c r="AM26" s="21" t="s">
        <v>491</v>
      </c>
      <c r="AN26" s="1" t="s">
        <v>608</v>
      </c>
      <c r="AO26" s="8"/>
      <c r="AP26" s="8"/>
      <c r="AQ26" s="5"/>
      <c r="BE26" s="9"/>
      <c r="BF26" s="9"/>
      <c r="BG26" s="9"/>
      <c r="BJ26" s="128" t="s">
        <v>1207</v>
      </c>
      <c r="BK26" s="128" t="s">
        <v>1207</v>
      </c>
      <c r="BL26" s="129" t="s">
        <v>1207</v>
      </c>
    </row>
    <row r="27" spans="1:64" ht="38.25" customHeight="1" x14ac:dyDescent="0.25">
      <c r="A27" s="9" t="s">
        <v>607</v>
      </c>
      <c r="B27" s="9" t="s">
        <v>607</v>
      </c>
      <c r="C27" s="22" t="s">
        <v>216</v>
      </c>
      <c r="D27" s="1">
        <v>39167</v>
      </c>
      <c r="E27">
        <f t="shared" si="0"/>
        <v>1</v>
      </c>
      <c r="F27" t="str">
        <f t="shared" si="7"/>
        <v xml:space="preserve"> </v>
      </c>
      <c r="G27" t="str">
        <f t="shared" si="1"/>
        <v xml:space="preserve"> </v>
      </c>
      <c r="H27" s="4" t="s">
        <v>503</v>
      </c>
      <c r="I27" s="4" t="s">
        <v>383</v>
      </c>
      <c r="J27" s="4" t="s">
        <v>607</v>
      </c>
      <c r="K27" s="4" t="s">
        <v>607</v>
      </c>
      <c r="L27" s="4" t="s">
        <v>615</v>
      </c>
      <c r="M27" s="5">
        <v>35</v>
      </c>
      <c r="N27" s="4" t="s">
        <v>622</v>
      </c>
      <c r="O27" s="9" t="s">
        <v>1298</v>
      </c>
      <c r="Q27" s="4">
        <v>1</v>
      </c>
      <c r="R27" s="4">
        <v>3</v>
      </c>
      <c r="S27" s="4">
        <v>3</v>
      </c>
      <c r="T27" s="4">
        <v>0</v>
      </c>
      <c r="U27" s="4">
        <v>1</v>
      </c>
      <c r="V27" s="4">
        <v>2</v>
      </c>
      <c r="W27" s="4">
        <v>1</v>
      </c>
      <c r="X27" s="4">
        <v>1</v>
      </c>
      <c r="Y27" s="4">
        <v>0</v>
      </c>
      <c r="Z27" s="4">
        <v>2</v>
      </c>
      <c r="AA27" s="4">
        <v>2</v>
      </c>
      <c r="AB27" s="4">
        <v>1</v>
      </c>
      <c r="AC27" s="4">
        <v>2</v>
      </c>
      <c r="AD27" s="4">
        <v>2</v>
      </c>
      <c r="AE27" s="4">
        <v>1</v>
      </c>
      <c r="AF27" s="4">
        <v>1</v>
      </c>
      <c r="AG27" s="4">
        <v>1</v>
      </c>
      <c r="AH27" s="4">
        <v>0</v>
      </c>
      <c r="AI27" s="4">
        <v>3</v>
      </c>
      <c r="AJ27" s="4"/>
      <c r="AK27" s="1" t="s">
        <v>628</v>
      </c>
      <c r="AL27" s="7" t="s">
        <v>23</v>
      </c>
      <c r="AM27" s="21" t="s">
        <v>491</v>
      </c>
      <c r="AN27" s="1" t="s">
        <v>608</v>
      </c>
      <c r="AO27" s="8">
        <v>115</v>
      </c>
      <c r="AP27" s="8" t="s">
        <v>411</v>
      </c>
      <c r="AQ27" s="1" t="s">
        <v>483</v>
      </c>
      <c r="AT27" s="9" t="s">
        <v>624</v>
      </c>
      <c r="AU27" s="9" t="s">
        <v>1289</v>
      </c>
      <c r="BE27" s="9"/>
      <c r="BF27" s="9" t="s">
        <v>17</v>
      </c>
      <c r="BG27" s="9"/>
      <c r="BJ27" s="128" t="s">
        <v>1207</v>
      </c>
      <c r="BK27" s="128" t="s">
        <v>1207</v>
      </c>
      <c r="BL27" s="129" t="s">
        <v>1207</v>
      </c>
    </row>
    <row r="28" spans="1:64" ht="38.25" customHeight="1" x14ac:dyDescent="0.25">
      <c r="A28" s="9" t="s">
        <v>607</v>
      </c>
      <c r="C28" s="22" t="s">
        <v>631</v>
      </c>
      <c r="D28" s="6">
        <v>26544</v>
      </c>
      <c r="E28" t="str">
        <f t="shared" si="0"/>
        <v xml:space="preserve"> </v>
      </c>
      <c r="F28">
        <f t="shared" si="7"/>
        <v>1</v>
      </c>
      <c r="G28" t="str">
        <f t="shared" si="1"/>
        <v xml:space="preserve"> </v>
      </c>
      <c r="H28" s="4" t="s">
        <v>629</v>
      </c>
      <c r="I28" s="4" t="s">
        <v>630</v>
      </c>
      <c r="J28" s="4" t="s">
        <v>607</v>
      </c>
      <c r="K28" s="4" t="s">
        <v>607</v>
      </c>
      <c r="L28" s="4" t="s">
        <v>615</v>
      </c>
      <c r="M28" s="5">
        <v>23</v>
      </c>
      <c r="N28" s="4" t="s">
        <v>622</v>
      </c>
      <c r="O28" s="9" t="s">
        <v>1296</v>
      </c>
      <c r="Q28" s="4">
        <v>2</v>
      </c>
      <c r="R28" s="4">
        <v>2</v>
      </c>
      <c r="S28" s="4">
        <v>2</v>
      </c>
      <c r="T28" s="4">
        <v>0</v>
      </c>
      <c r="U28" s="4">
        <v>0</v>
      </c>
      <c r="V28" s="4">
        <v>2</v>
      </c>
      <c r="W28" s="4">
        <v>0</v>
      </c>
      <c r="X28" s="4">
        <v>1</v>
      </c>
      <c r="Y28" s="4">
        <v>0</v>
      </c>
      <c r="Z28" s="4">
        <v>0</v>
      </c>
      <c r="AA28" s="4">
        <v>0</v>
      </c>
      <c r="AB28" s="4">
        <v>0</v>
      </c>
      <c r="AC28" s="4">
        <v>2</v>
      </c>
      <c r="AD28" s="4">
        <v>2</v>
      </c>
      <c r="AE28" s="4">
        <v>0</v>
      </c>
      <c r="AF28" s="4">
        <v>0</v>
      </c>
      <c r="AG28" s="4">
        <v>2</v>
      </c>
      <c r="AH28" s="4">
        <v>0</v>
      </c>
      <c r="AI28" s="4">
        <v>3</v>
      </c>
      <c r="AJ28" s="4"/>
      <c r="AK28" s="6" t="s">
        <v>632</v>
      </c>
      <c r="AL28" s="7" t="s">
        <v>484</v>
      </c>
      <c r="AM28" s="21" t="s">
        <v>491</v>
      </c>
      <c r="AN28" s="1" t="s">
        <v>608</v>
      </c>
      <c r="AO28" s="8">
        <v>67</v>
      </c>
      <c r="AP28" s="8" t="s">
        <v>410</v>
      </c>
      <c r="AQ28" s="1" t="s">
        <v>633</v>
      </c>
      <c r="AR28" s="1"/>
      <c r="AS28" s="1">
        <v>1</v>
      </c>
      <c r="AT28" s="1" t="s">
        <v>624</v>
      </c>
      <c r="AU28" s="9" t="s">
        <v>1289</v>
      </c>
      <c r="AV28" s="1"/>
      <c r="AW28" s="1"/>
      <c r="AY28" s="1"/>
      <c r="AZ28" s="1"/>
      <c r="BA28" s="1"/>
      <c r="BB28" s="1"/>
      <c r="BC28" s="1"/>
      <c r="BD28" s="1"/>
      <c r="BE28" s="1"/>
      <c r="BF28" s="9"/>
      <c r="BG28" s="1"/>
      <c r="BI28" s="1"/>
      <c r="BJ28" s="128" t="s">
        <v>1207</v>
      </c>
      <c r="BK28" s="128" t="s">
        <v>1207</v>
      </c>
      <c r="BL28" s="129" t="s">
        <v>1207</v>
      </c>
    </row>
    <row r="29" spans="1:64" ht="38.25" customHeight="1" x14ac:dyDescent="0.25">
      <c r="A29" s="9" t="s">
        <v>607</v>
      </c>
      <c r="C29" s="22" t="s">
        <v>634</v>
      </c>
      <c r="D29" s="1">
        <v>34000</v>
      </c>
      <c r="E29" t="str">
        <f t="shared" si="0"/>
        <v xml:space="preserve"> </v>
      </c>
      <c r="F29">
        <f t="shared" si="7"/>
        <v>1</v>
      </c>
      <c r="G29" t="str">
        <f t="shared" si="1"/>
        <v xml:space="preserve"> </v>
      </c>
      <c r="H29" s="4" t="s">
        <v>635</v>
      </c>
      <c r="I29" s="4" t="s">
        <v>636</v>
      </c>
      <c r="J29" s="4" t="s">
        <v>607</v>
      </c>
      <c r="K29" s="4" t="s">
        <v>608</v>
      </c>
      <c r="L29" s="4" t="s">
        <v>607</v>
      </c>
      <c r="M29" s="5">
        <v>52</v>
      </c>
      <c r="N29" s="4" t="s">
        <v>622</v>
      </c>
      <c r="O29" s="9" t="s">
        <v>1297</v>
      </c>
      <c r="Q29" s="4">
        <v>1</v>
      </c>
      <c r="R29" s="4">
        <v>1</v>
      </c>
      <c r="S29" s="4">
        <v>1</v>
      </c>
      <c r="T29" s="4">
        <v>1</v>
      </c>
      <c r="U29" s="4">
        <v>1</v>
      </c>
      <c r="V29" s="4">
        <v>1</v>
      </c>
      <c r="W29" s="4">
        <v>3</v>
      </c>
      <c r="X29" s="4">
        <v>0</v>
      </c>
      <c r="Y29" s="4">
        <v>0</v>
      </c>
      <c r="Z29" s="4">
        <v>1</v>
      </c>
      <c r="AA29" s="4">
        <v>3</v>
      </c>
      <c r="AB29" s="4">
        <v>2</v>
      </c>
      <c r="AC29" s="4">
        <v>1</v>
      </c>
      <c r="AD29" s="4">
        <v>1</v>
      </c>
      <c r="AE29" s="4">
        <v>1</v>
      </c>
      <c r="AF29" s="4">
        <v>2</v>
      </c>
      <c r="AG29" s="4">
        <v>1</v>
      </c>
      <c r="AH29" s="4">
        <v>1</v>
      </c>
      <c r="AI29" s="4">
        <v>2</v>
      </c>
      <c r="AJ29" s="4"/>
      <c r="AK29" s="1" t="s">
        <v>637</v>
      </c>
      <c r="AL29" s="7" t="s">
        <v>488</v>
      </c>
      <c r="AM29" s="21" t="s">
        <v>491</v>
      </c>
      <c r="AN29" s="1" t="s">
        <v>608</v>
      </c>
      <c r="AO29" s="8">
        <v>146</v>
      </c>
      <c r="AP29" s="8" t="s">
        <v>410</v>
      </c>
      <c r="AQ29" s="1" t="s">
        <v>638</v>
      </c>
      <c r="AZ29" s="9" t="s">
        <v>1032</v>
      </c>
      <c r="BA29" s="9" t="s">
        <v>1036</v>
      </c>
      <c r="BB29" s="9" t="s">
        <v>1037</v>
      </c>
      <c r="BE29" s="9"/>
      <c r="BF29" s="9"/>
      <c r="BG29" s="9"/>
      <c r="BJ29" s="128" t="s">
        <v>1207</v>
      </c>
      <c r="BK29" s="128" t="s">
        <v>1207</v>
      </c>
      <c r="BL29" s="129" t="s">
        <v>1207</v>
      </c>
    </row>
    <row r="30" spans="1:64" ht="38.25" customHeight="1" x14ac:dyDescent="0.25">
      <c r="C30" s="22" t="s">
        <v>162</v>
      </c>
      <c r="D30" s="1">
        <v>46250</v>
      </c>
      <c r="E30">
        <f t="shared" si="0"/>
        <v>1</v>
      </c>
      <c r="F30"/>
      <c r="G30" t="str">
        <f t="shared" si="1"/>
        <v xml:space="preserve"> </v>
      </c>
      <c r="H30" s="4"/>
      <c r="I30" s="4" t="s">
        <v>340</v>
      </c>
      <c r="J30" s="4"/>
      <c r="K30" s="4"/>
      <c r="L30" s="4"/>
      <c r="M30" s="5">
        <v>308</v>
      </c>
      <c r="N30" s="4"/>
      <c r="Q30" s="4"/>
      <c r="R30" s="4"/>
      <c r="S30" s="4"/>
      <c r="T30" s="4"/>
      <c r="U30" s="4"/>
      <c r="V30" s="4"/>
      <c r="W30" s="4"/>
      <c r="X30" s="4"/>
      <c r="Y30" s="4"/>
      <c r="Z30" s="4"/>
      <c r="AA30" s="4"/>
      <c r="AB30" s="4"/>
      <c r="AC30" s="4"/>
      <c r="AD30" s="4"/>
      <c r="AE30" s="4"/>
      <c r="AF30" s="4"/>
      <c r="AG30" s="4"/>
      <c r="AH30" s="4"/>
      <c r="AI30" s="4"/>
      <c r="AJ30" s="4"/>
      <c r="AK30" s="1"/>
      <c r="AL30" s="4" t="s">
        <v>22</v>
      </c>
      <c r="AM30" s="21" t="s">
        <v>491</v>
      </c>
      <c r="AN30" s="1" t="s">
        <v>608</v>
      </c>
      <c r="AO30" s="8">
        <v>875</v>
      </c>
      <c r="AP30" s="156" t="s">
        <v>410</v>
      </c>
      <c r="AQ30" s="1" t="s">
        <v>417</v>
      </c>
      <c r="AS30" s="9">
        <v>3</v>
      </c>
      <c r="BE30" s="9"/>
      <c r="BF30" s="9"/>
      <c r="BG30" s="9"/>
      <c r="BJ30" s="128" t="s">
        <v>1207</v>
      </c>
      <c r="BK30" s="128" t="s">
        <v>1207</v>
      </c>
      <c r="BL30" s="129" t="s">
        <v>1207</v>
      </c>
    </row>
    <row r="31" spans="1:64" ht="38.25" customHeight="1" x14ac:dyDescent="0.25">
      <c r="B31" s="9" t="s">
        <v>607</v>
      </c>
      <c r="C31" s="23" t="s">
        <v>1421</v>
      </c>
      <c r="D31" s="9">
        <v>38816</v>
      </c>
      <c r="E31">
        <f t="shared" si="0"/>
        <v>1</v>
      </c>
      <c r="F31" t="str">
        <f t="shared" ref="F31:F38" si="8">IF(D31&lt;38270,1," ")</f>
        <v xml:space="preserve"> </v>
      </c>
      <c r="G31" t="str">
        <f t="shared" si="1"/>
        <v xml:space="preserve"> </v>
      </c>
      <c r="H31" s="9" t="s">
        <v>494</v>
      </c>
      <c r="I31" s="9" t="s">
        <v>485</v>
      </c>
      <c r="J31" s="9" t="s">
        <v>608</v>
      </c>
      <c r="K31" s="9" t="s">
        <v>607</v>
      </c>
      <c r="M31" s="9" t="s">
        <v>1206</v>
      </c>
      <c r="O31" s="9" t="s">
        <v>1296</v>
      </c>
      <c r="AD31" s="9">
        <v>1</v>
      </c>
      <c r="AG31" s="9">
        <v>1</v>
      </c>
      <c r="AH31" s="9"/>
      <c r="AI31" s="9">
        <v>1</v>
      </c>
      <c r="AJ31" s="9">
        <v>1</v>
      </c>
      <c r="AK31" s="9" t="s">
        <v>1209</v>
      </c>
      <c r="AL31" s="9" t="s">
        <v>485</v>
      </c>
      <c r="AM31" s="23" t="s">
        <v>491</v>
      </c>
      <c r="AN31" s="1" t="s">
        <v>608</v>
      </c>
      <c r="AO31" s="20" t="s">
        <v>1206</v>
      </c>
      <c r="AP31" s="20" t="s">
        <v>1207</v>
      </c>
      <c r="AT31" s="9" t="s">
        <v>1208</v>
      </c>
      <c r="BE31" s="9"/>
      <c r="BF31" s="9"/>
      <c r="BG31" s="9"/>
      <c r="BJ31" s="128" t="s">
        <v>1207</v>
      </c>
      <c r="BK31" s="128" t="s">
        <v>1207</v>
      </c>
      <c r="BL31" s="129" t="s">
        <v>1207</v>
      </c>
    </row>
    <row r="32" spans="1:64" ht="38.25" customHeight="1" x14ac:dyDescent="0.25">
      <c r="C32" s="22" t="s">
        <v>152</v>
      </c>
      <c r="D32" s="1">
        <v>46037</v>
      </c>
      <c r="E32">
        <f t="shared" si="0"/>
        <v>1</v>
      </c>
      <c r="F32" t="str">
        <f t="shared" si="8"/>
        <v xml:space="preserve"> </v>
      </c>
      <c r="G32" t="str">
        <f t="shared" si="1"/>
        <v xml:space="preserve"> </v>
      </c>
      <c r="H32" s="4" t="s">
        <v>515</v>
      </c>
      <c r="I32" s="4" t="s">
        <v>604</v>
      </c>
      <c r="J32" s="4"/>
      <c r="K32" s="4"/>
      <c r="L32" s="4"/>
      <c r="M32" s="5">
        <v>1803</v>
      </c>
      <c r="N32" s="4"/>
      <c r="Q32" s="4"/>
      <c r="R32" s="4"/>
      <c r="S32" s="4"/>
      <c r="T32" s="4"/>
      <c r="U32" s="4"/>
      <c r="V32" s="4"/>
      <c r="W32" s="4"/>
      <c r="X32" s="4"/>
      <c r="Y32" s="4"/>
      <c r="Z32" s="4"/>
      <c r="AA32" s="4"/>
      <c r="AB32" s="4"/>
      <c r="AC32" s="4"/>
      <c r="AD32" s="4"/>
      <c r="AE32" s="4"/>
      <c r="AF32" s="4"/>
      <c r="AG32" s="4"/>
      <c r="AH32" s="4"/>
      <c r="AI32" s="4"/>
      <c r="AJ32" s="4"/>
      <c r="AK32" s="1"/>
      <c r="AL32" s="4" t="s">
        <v>22</v>
      </c>
      <c r="AM32" s="21" t="s">
        <v>491</v>
      </c>
      <c r="AN32" s="1" t="s">
        <v>608</v>
      </c>
      <c r="AO32" s="8">
        <v>5369</v>
      </c>
      <c r="AP32" s="8" t="s">
        <v>410</v>
      </c>
      <c r="AQ32" s="1" t="s">
        <v>467</v>
      </c>
      <c r="BE32" s="9"/>
      <c r="BF32" s="9"/>
      <c r="BG32" s="9"/>
      <c r="BJ32" s="128" t="s">
        <v>1207</v>
      </c>
      <c r="BK32" s="128" t="s">
        <v>1207</v>
      </c>
      <c r="BL32" s="129" t="s">
        <v>1207</v>
      </c>
    </row>
    <row r="33" spans="1:64" ht="38.25" customHeight="1" x14ac:dyDescent="0.25">
      <c r="A33" s="9" t="s">
        <v>607</v>
      </c>
      <c r="B33" s="9" t="s">
        <v>607</v>
      </c>
      <c r="C33" s="22" t="s">
        <v>26</v>
      </c>
      <c r="D33" s="1">
        <v>44242</v>
      </c>
      <c r="E33">
        <f t="shared" si="0"/>
        <v>1</v>
      </c>
      <c r="F33" t="str">
        <f t="shared" si="8"/>
        <v xml:space="preserve"> </v>
      </c>
      <c r="G33" t="str">
        <f t="shared" si="1"/>
        <v xml:space="preserve"> </v>
      </c>
      <c r="H33" s="4" t="s">
        <v>511</v>
      </c>
      <c r="I33" s="4" t="s">
        <v>302</v>
      </c>
      <c r="J33" s="4" t="s">
        <v>607</v>
      </c>
      <c r="K33" s="4" t="s">
        <v>607</v>
      </c>
      <c r="L33" s="4" t="s">
        <v>615</v>
      </c>
      <c r="M33" s="5">
        <v>34</v>
      </c>
      <c r="N33" s="4" t="s">
        <v>622</v>
      </c>
      <c r="O33" s="9" t="s">
        <v>1295</v>
      </c>
      <c r="Q33" s="4">
        <v>2</v>
      </c>
      <c r="R33" s="4">
        <v>2</v>
      </c>
      <c r="S33" s="4">
        <v>3</v>
      </c>
      <c r="T33" s="4"/>
      <c r="U33" s="4">
        <v>3</v>
      </c>
      <c r="V33" s="4">
        <v>3</v>
      </c>
      <c r="W33" s="4">
        <v>2</v>
      </c>
      <c r="X33" s="4">
        <v>2</v>
      </c>
      <c r="Y33" s="4" t="s">
        <v>801</v>
      </c>
      <c r="Z33" s="4">
        <v>2</v>
      </c>
      <c r="AA33" s="4">
        <v>3</v>
      </c>
      <c r="AB33" s="4">
        <v>3</v>
      </c>
      <c r="AC33" s="4">
        <v>2</v>
      </c>
      <c r="AD33" s="4">
        <v>2</v>
      </c>
      <c r="AE33" s="4">
        <v>1</v>
      </c>
      <c r="AF33" s="4">
        <v>1</v>
      </c>
      <c r="AG33" s="4">
        <v>2</v>
      </c>
      <c r="AH33" s="4">
        <v>1</v>
      </c>
      <c r="AI33" s="4">
        <v>3</v>
      </c>
      <c r="AJ33" s="4"/>
      <c r="AK33" s="1" t="s">
        <v>639</v>
      </c>
      <c r="AL33" s="7" t="s">
        <v>488</v>
      </c>
      <c r="AM33" s="21" t="s">
        <v>491</v>
      </c>
      <c r="AN33" s="1" t="s">
        <v>608</v>
      </c>
      <c r="AO33" s="8">
        <v>70</v>
      </c>
      <c r="AP33" s="8" t="s">
        <v>411</v>
      </c>
      <c r="AQ33" s="1" t="s">
        <v>640</v>
      </c>
      <c r="AT33" s="9" t="s">
        <v>624</v>
      </c>
      <c r="AU33" s="9" t="s">
        <v>1289</v>
      </c>
      <c r="AZ33" s="9" t="s">
        <v>1038</v>
      </c>
      <c r="BA33" s="9" t="s">
        <v>1077</v>
      </c>
      <c r="BB33" s="9" t="s">
        <v>1161</v>
      </c>
      <c r="BE33" s="9"/>
      <c r="BF33" s="9" t="s">
        <v>17</v>
      </c>
      <c r="BG33" s="9"/>
      <c r="BJ33" s="128" t="s">
        <v>1207</v>
      </c>
      <c r="BK33" s="128" t="s">
        <v>1207</v>
      </c>
      <c r="BL33" s="129" t="s">
        <v>1207</v>
      </c>
    </row>
    <row r="34" spans="1:64" ht="38.25" customHeight="1" x14ac:dyDescent="0.25">
      <c r="A34" s="9" t="s">
        <v>607</v>
      </c>
      <c r="C34" s="22" t="s">
        <v>84</v>
      </c>
      <c r="D34" s="1">
        <v>19356</v>
      </c>
      <c r="E34" t="str">
        <f t="shared" si="0"/>
        <v xml:space="preserve"> </v>
      </c>
      <c r="F34">
        <f t="shared" si="8"/>
        <v>1</v>
      </c>
      <c r="G34" t="str">
        <f t="shared" si="1"/>
        <v xml:space="preserve"> </v>
      </c>
      <c r="H34" s="4" t="s">
        <v>511</v>
      </c>
      <c r="I34" s="4" t="s">
        <v>272</v>
      </c>
      <c r="J34" s="4" t="s">
        <v>641</v>
      </c>
      <c r="K34" s="4" t="s">
        <v>615</v>
      </c>
      <c r="L34" s="4" t="s">
        <v>607</v>
      </c>
      <c r="M34" s="5">
        <v>176</v>
      </c>
      <c r="N34" s="4" t="s">
        <v>642</v>
      </c>
      <c r="O34" s="9" t="s">
        <v>1299</v>
      </c>
      <c r="Q34" s="4"/>
      <c r="R34" s="4">
        <v>2</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c r="AK34" s="1" t="s">
        <v>643</v>
      </c>
      <c r="AL34" s="7" t="s">
        <v>486</v>
      </c>
      <c r="AM34" s="21" t="s">
        <v>491</v>
      </c>
      <c r="AN34" s="1" t="s">
        <v>608</v>
      </c>
      <c r="AO34" s="8">
        <v>730</v>
      </c>
      <c r="AP34" s="8" t="s">
        <v>644</v>
      </c>
      <c r="AQ34" s="1" t="s">
        <v>645</v>
      </c>
      <c r="AS34" s="9">
        <v>1</v>
      </c>
      <c r="AT34" s="9" t="s">
        <v>646</v>
      </c>
      <c r="AU34" s="9" t="s">
        <v>1291</v>
      </c>
      <c r="AW34" s="9" t="s">
        <v>988</v>
      </c>
      <c r="AX34" s="9" t="s">
        <v>1314</v>
      </c>
      <c r="BE34" s="9"/>
      <c r="BF34" s="9" t="s">
        <v>16</v>
      </c>
      <c r="BG34" s="9"/>
      <c r="BJ34" s="128" t="s">
        <v>1207</v>
      </c>
      <c r="BK34" s="128" t="s">
        <v>1207</v>
      </c>
      <c r="BL34" s="129">
        <v>1</v>
      </c>
    </row>
    <row r="35" spans="1:64" ht="38.25" customHeight="1" x14ac:dyDescent="0.25">
      <c r="C35" s="22" t="s">
        <v>538</v>
      </c>
      <c r="D35" s="1">
        <v>46037</v>
      </c>
      <c r="E35">
        <f t="shared" si="0"/>
        <v>1</v>
      </c>
      <c r="F35" t="str">
        <f t="shared" si="8"/>
        <v xml:space="preserve"> </v>
      </c>
      <c r="G35" t="str">
        <f t="shared" si="1"/>
        <v xml:space="preserve"> </v>
      </c>
      <c r="H35" s="9" t="s">
        <v>494</v>
      </c>
      <c r="I35" s="4"/>
      <c r="J35" s="4"/>
      <c r="K35" s="4"/>
      <c r="L35" s="4"/>
      <c r="M35" s="5"/>
      <c r="N35" s="4"/>
      <c r="Q35" s="4"/>
      <c r="R35" s="4"/>
      <c r="S35" s="4"/>
      <c r="T35" s="4"/>
      <c r="U35" s="4"/>
      <c r="V35" s="4"/>
      <c r="W35" s="4"/>
      <c r="X35" s="4"/>
      <c r="Y35" s="4"/>
      <c r="Z35" s="4"/>
      <c r="AA35" s="4"/>
      <c r="AB35" s="4"/>
      <c r="AC35" s="4"/>
      <c r="AD35" s="4"/>
      <c r="AE35" s="4"/>
      <c r="AF35" s="4"/>
      <c r="AG35" s="4"/>
      <c r="AH35" s="4"/>
      <c r="AI35" s="4"/>
      <c r="AJ35" s="4"/>
      <c r="AK35" s="1"/>
      <c r="AL35" s="4" t="s">
        <v>22</v>
      </c>
      <c r="AM35" s="21"/>
      <c r="AN35" s="1" t="s">
        <v>608</v>
      </c>
      <c r="AO35" s="8"/>
      <c r="AP35" s="8"/>
      <c r="AQ35" s="1"/>
      <c r="BE35" s="9"/>
      <c r="BF35" s="9"/>
      <c r="BG35" s="9"/>
      <c r="BJ35" s="128" t="s">
        <v>1207</v>
      </c>
      <c r="BK35" s="128" t="s">
        <v>1207</v>
      </c>
      <c r="BL35" s="129" t="s">
        <v>1207</v>
      </c>
    </row>
    <row r="36" spans="1:64" ht="38.25" customHeight="1" x14ac:dyDescent="0.25">
      <c r="A36" s="9" t="s">
        <v>607</v>
      </c>
      <c r="C36" s="22" t="s">
        <v>85</v>
      </c>
      <c r="D36" s="1">
        <v>46037</v>
      </c>
      <c r="E36">
        <f t="shared" si="0"/>
        <v>1</v>
      </c>
      <c r="F36" t="str">
        <f t="shared" si="8"/>
        <v xml:space="preserve"> </v>
      </c>
      <c r="G36" t="str">
        <f t="shared" si="1"/>
        <v xml:space="preserve"> </v>
      </c>
      <c r="H36" s="4" t="s">
        <v>8</v>
      </c>
      <c r="I36" s="9" t="s">
        <v>990</v>
      </c>
      <c r="J36" s="4" t="s">
        <v>608</v>
      </c>
      <c r="K36" s="4" t="s">
        <v>607</v>
      </c>
      <c r="L36" s="4" t="s">
        <v>607</v>
      </c>
      <c r="M36" s="1" t="s">
        <v>651</v>
      </c>
      <c r="N36" s="4" t="s">
        <v>648</v>
      </c>
      <c r="O36" s="9" t="s">
        <v>1302</v>
      </c>
      <c r="P36" s="9" t="s">
        <v>1384</v>
      </c>
      <c r="Q36" s="4">
        <v>1</v>
      </c>
      <c r="R36" s="4">
        <v>0</v>
      </c>
      <c r="S36" s="4">
        <v>0</v>
      </c>
      <c r="T36" s="4">
        <v>1</v>
      </c>
      <c r="U36" s="4">
        <v>0</v>
      </c>
      <c r="V36" s="4">
        <v>0</v>
      </c>
      <c r="W36" s="4">
        <v>1</v>
      </c>
      <c r="X36" s="4">
        <v>0</v>
      </c>
      <c r="Y36" s="4">
        <v>0</v>
      </c>
      <c r="Z36" s="4">
        <v>0</v>
      </c>
      <c r="AA36" s="4">
        <v>0</v>
      </c>
      <c r="AB36" s="4">
        <v>0</v>
      </c>
      <c r="AC36" s="4">
        <v>1</v>
      </c>
      <c r="AD36" s="4">
        <v>1</v>
      </c>
      <c r="AE36" s="4">
        <v>0</v>
      </c>
      <c r="AF36" s="4">
        <v>0</v>
      </c>
      <c r="AG36" s="4">
        <v>0</v>
      </c>
      <c r="AH36" s="4">
        <v>0</v>
      </c>
      <c r="AI36" s="4">
        <v>1</v>
      </c>
      <c r="AJ36" s="4"/>
      <c r="AK36" s="1" t="s">
        <v>647</v>
      </c>
      <c r="AL36" s="4" t="s">
        <v>486</v>
      </c>
      <c r="AM36" s="21" t="s">
        <v>491</v>
      </c>
      <c r="AN36" s="1" t="s">
        <v>608</v>
      </c>
      <c r="AO36" s="8">
        <v>188</v>
      </c>
      <c r="AP36" s="8" t="s">
        <v>410</v>
      </c>
      <c r="AQ36" s="5" t="s">
        <v>649</v>
      </c>
      <c r="AS36" s="9">
        <v>8</v>
      </c>
      <c r="AT36" s="9" t="s">
        <v>646</v>
      </c>
      <c r="AU36" s="9" t="s">
        <v>1291</v>
      </c>
      <c r="AW36" s="9" t="s">
        <v>650</v>
      </c>
      <c r="AX36" s="9" t="s">
        <v>1314</v>
      </c>
      <c r="BE36" s="9"/>
      <c r="BF36" s="9" t="s">
        <v>17</v>
      </c>
      <c r="BG36" s="9" t="s">
        <v>1347</v>
      </c>
      <c r="BH36" s="9" t="s">
        <v>1318</v>
      </c>
      <c r="BJ36" s="128">
        <v>1</v>
      </c>
      <c r="BK36" s="128" t="s">
        <v>1207</v>
      </c>
      <c r="BL36" s="129" t="s">
        <v>1207</v>
      </c>
    </row>
    <row r="37" spans="1:64" ht="38.25" customHeight="1" x14ac:dyDescent="0.25">
      <c r="C37" s="22" t="s">
        <v>957</v>
      </c>
      <c r="D37" s="1">
        <v>46037</v>
      </c>
      <c r="E37">
        <f t="shared" si="0"/>
        <v>1</v>
      </c>
      <c r="F37" t="str">
        <f t="shared" si="8"/>
        <v xml:space="preserve"> </v>
      </c>
      <c r="G37" t="str">
        <f t="shared" si="1"/>
        <v xml:space="preserve"> </v>
      </c>
      <c r="H37" s="4" t="s">
        <v>958</v>
      </c>
      <c r="I37" s="4" t="s">
        <v>956</v>
      </c>
      <c r="J37" s="4" t="s">
        <v>607</v>
      </c>
      <c r="K37" s="4"/>
      <c r="L37" s="4"/>
      <c r="M37" s="1">
        <v>66</v>
      </c>
      <c r="N37" s="4"/>
      <c r="O37" s="9" t="s">
        <v>1302</v>
      </c>
      <c r="Q37" s="4"/>
      <c r="R37" s="4"/>
      <c r="S37" s="4"/>
      <c r="T37" s="4"/>
      <c r="U37" s="4"/>
      <c r="V37" s="4"/>
      <c r="W37" s="4"/>
      <c r="X37" s="4"/>
      <c r="Y37" s="4"/>
      <c r="Z37" s="4"/>
      <c r="AA37" s="4"/>
      <c r="AB37" s="4"/>
      <c r="AC37" s="4"/>
      <c r="AD37" s="4"/>
      <c r="AE37" s="4"/>
      <c r="AF37" s="4"/>
      <c r="AG37" s="4"/>
      <c r="AH37" s="4"/>
      <c r="AI37" s="4"/>
      <c r="AJ37" s="4"/>
      <c r="AK37" s="1" t="s">
        <v>959</v>
      </c>
      <c r="AL37" s="4" t="s">
        <v>486</v>
      </c>
      <c r="AM37" s="21" t="s">
        <v>491</v>
      </c>
      <c r="AN37" s="1" t="s">
        <v>608</v>
      </c>
      <c r="AO37" s="8">
        <v>185</v>
      </c>
      <c r="AP37" s="8"/>
      <c r="AQ37" s="5"/>
      <c r="BE37" s="9"/>
      <c r="BF37" s="9"/>
      <c r="BG37" s="9"/>
      <c r="BJ37" s="128" t="s">
        <v>1207</v>
      </c>
      <c r="BK37" s="128" t="s">
        <v>1207</v>
      </c>
      <c r="BL37" s="129" t="s">
        <v>1207</v>
      </c>
    </row>
    <row r="38" spans="1:64" ht="38.25" customHeight="1" x14ac:dyDescent="0.25">
      <c r="A38" s="9" t="s">
        <v>607</v>
      </c>
      <c r="C38" s="22" t="s">
        <v>153</v>
      </c>
      <c r="D38" s="1">
        <v>49886</v>
      </c>
      <c r="E38">
        <f t="shared" si="0"/>
        <v>1</v>
      </c>
      <c r="F38" t="str">
        <f t="shared" si="8"/>
        <v xml:space="preserve"> </v>
      </c>
      <c r="G38" t="str">
        <f t="shared" si="1"/>
        <v xml:space="preserve"> </v>
      </c>
      <c r="H38" s="4" t="s">
        <v>494</v>
      </c>
      <c r="I38" s="4" t="s">
        <v>331</v>
      </c>
      <c r="J38" s="4" t="s">
        <v>607</v>
      </c>
      <c r="K38" s="4" t="s">
        <v>607</v>
      </c>
      <c r="L38" s="4" t="s">
        <v>607</v>
      </c>
      <c r="M38" s="5">
        <v>157</v>
      </c>
      <c r="N38" s="4" t="s">
        <v>622</v>
      </c>
      <c r="O38" s="9" t="s">
        <v>1298</v>
      </c>
      <c r="Q38" s="4">
        <v>1</v>
      </c>
      <c r="R38" s="4">
        <v>2</v>
      </c>
      <c r="S38" s="4">
        <v>2</v>
      </c>
      <c r="T38" s="4">
        <v>1</v>
      </c>
      <c r="U38" s="4">
        <v>1</v>
      </c>
      <c r="V38" s="4">
        <v>2</v>
      </c>
      <c r="W38" s="4">
        <v>2</v>
      </c>
      <c r="X38" s="4">
        <v>0</v>
      </c>
      <c r="Y38" s="4">
        <v>0</v>
      </c>
      <c r="Z38" s="4">
        <v>2</v>
      </c>
      <c r="AA38" s="4">
        <v>1</v>
      </c>
      <c r="AB38" s="4">
        <v>2</v>
      </c>
      <c r="AC38" s="4">
        <v>2</v>
      </c>
      <c r="AD38" s="4">
        <v>2</v>
      </c>
      <c r="AE38" s="4">
        <v>0</v>
      </c>
      <c r="AF38" s="4">
        <v>0</v>
      </c>
      <c r="AG38" s="4">
        <v>1</v>
      </c>
      <c r="AH38" s="4">
        <v>0</v>
      </c>
      <c r="AI38" s="4">
        <v>2</v>
      </c>
      <c r="AJ38" s="4"/>
      <c r="AK38" s="1" t="s">
        <v>652</v>
      </c>
      <c r="AL38" s="4" t="s">
        <v>22</v>
      </c>
      <c r="AM38" s="21" t="s">
        <v>491</v>
      </c>
      <c r="AN38" s="1" t="s">
        <v>608</v>
      </c>
      <c r="AO38" s="8">
        <v>250</v>
      </c>
      <c r="AP38" s="8" t="s">
        <v>412</v>
      </c>
      <c r="AQ38" s="5" t="s">
        <v>653</v>
      </c>
      <c r="AS38" s="9">
        <v>4</v>
      </c>
      <c r="AT38" s="9" t="s">
        <v>624</v>
      </c>
      <c r="AU38" s="9" t="s">
        <v>1289</v>
      </c>
      <c r="AW38" s="9" t="s">
        <v>1162</v>
      </c>
      <c r="AX38" s="9" t="s">
        <v>1313</v>
      </c>
      <c r="AY38" s="9" t="s">
        <v>654</v>
      </c>
      <c r="AZ38" s="9" t="s">
        <v>1029</v>
      </c>
      <c r="BA38" s="9" t="s">
        <v>1058</v>
      </c>
      <c r="BB38" s="9" t="s">
        <v>1059</v>
      </c>
      <c r="BE38" s="9"/>
      <c r="BF38" s="9" t="s">
        <v>17</v>
      </c>
      <c r="BG38" s="9"/>
      <c r="BJ38" s="128" t="s">
        <v>1207</v>
      </c>
      <c r="BK38" s="128" t="s">
        <v>1207</v>
      </c>
      <c r="BL38" s="129" t="s">
        <v>1207</v>
      </c>
    </row>
    <row r="39" spans="1:64" ht="38.25" customHeight="1" x14ac:dyDescent="0.25">
      <c r="C39" s="23" t="s">
        <v>923</v>
      </c>
      <c r="D39" s="6">
        <v>26544</v>
      </c>
      <c r="E39" t="str">
        <f t="shared" ref="E39" si="9">IF(AND(D39&lt;=51026,D39&gt;=38270),1," ")</f>
        <v xml:space="preserve"> </v>
      </c>
      <c r="F39">
        <f>IF(D39&lt;38270,1," ")</f>
        <v>1</v>
      </c>
      <c r="G39" t="str">
        <f t="shared" ref="G39" si="10">IF(AND(D39&lt;=54216,D39&gt;=51026),1," ")</f>
        <v xml:space="preserve"> </v>
      </c>
      <c r="H39" s="9" t="s">
        <v>492</v>
      </c>
      <c r="I39" s="9" t="s">
        <v>924</v>
      </c>
      <c r="J39" s="9" t="s">
        <v>608</v>
      </c>
      <c r="M39" s="9">
        <v>26</v>
      </c>
      <c r="N39" s="9" t="s">
        <v>648</v>
      </c>
      <c r="AH39" s="9"/>
      <c r="AK39" s="9" t="s">
        <v>1369</v>
      </c>
      <c r="AL39" s="9" t="s">
        <v>484</v>
      </c>
      <c r="AM39" s="23" t="s">
        <v>491</v>
      </c>
      <c r="AN39" s="1" t="s">
        <v>608</v>
      </c>
      <c r="AO39" s="20">
        <v>40</v>
      </c>
      <c r="AP39" s="20" t="s">
        <v>411</v>
      </c>
      <c r="AQ39" s="9" t="s">
        <v>925</v>
      </c>
      <c r="AT39" s="9">
        <v>37.49</v>
      </c>
      <c r="AU39" s="9" t="s">
        <v>1289</v>
      </c>
      <c r="AV39" s="9" t="s">
        <v>926</v>
      </c>
      <c r="AW39" s="9" t="s">
        <v>927</v>
      </c>
      <c r="AX39" s="9" t="s">
        <v>1318</v>
      </c>
      <c r="BE39" s="9"/>
      <c r="BF39" s="9"/>
      <c r="BG39" s="9"/>
      <c r="BJ39" s="128" t="s">
        <v>1207</v>
      </c>
      <c r="BK39" s="128" t="s">
        <v>1207</v>
      </c>
      <c r="BL39" s="129" t="s">
        <v>1207</v>
      </c>
    </row>
    <row r="40" spans="1:64" ht="38.25" customHeight="1" x14ac:dyDescent="0.25">
      <c r="A40" s="9" t="s">
        <v>607</v>
      </c>
      <c r="C40" s="22" t="s">
        <v>46</v>
      </c>
      <c r="D40" s="1">
        <v>28277</v>
      </c>
      <c r="E40" t="str">
        <f t="shared" si="0"/>
        <v xml:space="preserve"> </v>
      </c>
      <c r="F40">
        <f>IF(D40&lt;38270,1," ")</f>
        <v>1</v>
      </c>
      <c r="G40" t="str">
        <f t="shared" si="1"/>
        <v xml:space="preserve"> </v>
      </c>
      <c r="H40" s="4" t="s">
        <v>501</v>
      </c>
      <c r="I40" s="4" t="s">
        <v>237</v>
      </c>
      <c r="J40" s="4" t="s">
        <v>607</v>
      </c>
      <c r="K40" s="4" t="s">
        <v>607</v>
      </c>
      <c r="L40" s="4" t="s">
        <v>607</v>
      </c>
      <c r="M40" s="5">
        <f>14+600+70+5450</f>
        <v>6134</v>
      </c>
      <c r="N40" s="4" t="s">
        <v>626</v>
      </c>
      <c r="O40" s="9" t="s">
        <v>1301</v>
      </c>
      <c r="P40" s="9" t="s">
        <v>1383</v>
      </c>
      <c r="Q40" s="4">
        <v>0</v>
      </c>
      <c r="R40" s="4"/>
      <c r="S40" s="4">
        <v>2</v>
      </c>
      <c r="T40" s="4"/>
      <c r="U40" s="4">
        <v>3</v>
      </c>
      <c r="V40" s="4">
        <v>2</v>
      </c>
      <c r="W40" s="4">
        <v>0</v>
      </c>
      <c r="X40" s="4">
        <v>0</v>
      </c>
      <c r="Y40" s="4">
        <v>0</v>
      </c>
      <c r="Z40" s="4">
        <v>2</v>
      </c>
      <c r="AA40" s="4">
        <v>0</v>
      </c>
      <c r="AB40" s="4"/>
      <c r="AC40" s="4">
        <v>1</v>
      </c>
      <c r="AD40" s="4">
        <v>2</v>
      </c>
      <c r="AE40" s="4"/>
      <c r="AF40" s="4">
        <v>1</v>
      </c>
      <c r="AG40" s="4"/>
      <c r="AH40" s="4">
        <v>2</v>
      </c>
      <c r="AI40" s="4">
        <v>3</v>
      </c>
      <c r="AJ40" s="4"/>
      <c r="AK40" s="1" t="s">
        <v>655</v>
      </c>
      <c r="AL40" s="7" t="s">
        <v>485</v>
      </c>
      <c r="AM40" s="21" t="s">
        <v>491</v>
      </c>
      <c r="AN40" s="1" t="s">
        <v>608</v>
      </c>
      <c r="AO40" s="8">
        <v>19077</v>
      </c>
      <c r="AP40" s="8" t="s">
        <v>410</v>
      </c>
      <c r="AQ40" s="5" t="s">
        <v>656</v>
      </c>
      <c r="AS40" s="9">
        <v>1</v>
      </c>
      <c r="AT40" s="9" t="s">
        <v>614</v>
      </c>
      <c r="AU40" s="9" t="s">
        <v>1290</v>
      </c>
      <c r="AV40" s="9" t="s">
        <v>1181</v>
      </c>
      <c r="AW40" s="9" t="s">
        <v>1304</v>
      </c>
      <c r="AX40" s="9" t="s">
        <v>1316</v>
      </c>
      <c r="AY40" s="9" t="s">
        <v>657</v>
      </c>
      <c r="BC40" s="9" t="s">
        <v>1038</v>
      </c>
      <c r="BD40" s="9" t="s">
        <v>1078</v>
      </c>
      <c r="BE40" s="9" t="s">
        <v>1079</v>
      </c>
      <c r="BF40" s="9" t="s">
        <v>16</v>
      </c>
      <c r="BG40" s="9" t="s">
        <v>1342</v>
      </c>
      <c r="BH40" s="9" t="s">
        <v>1312</v>
      </c>
      <c r="BI40" s="9" t="s">
        <v>658</v>
      </c>
      <c r="BJ40" s="128" t="s">
        <v>1207</v>
      </c>
      <c r="BK40" s="128" t="s">
        <v>1207</v>
      </c>
      <c r="BL40" s="129" t="s">
        <v>1207</v>
      </c>
    </row>
    <row r="41" spans="1:64" ht="38.25" customHeight="1" x14ac:dyDescent="0.25">
      <c r="C41" s="22" t="s">
        <v>154</v>
      </c>
      <c r="D41" s="1">
        <v>50667</v>
      </c>
      <c r="E41">
        <f t="shared" si="0"/>
        <v>1</v>
      </c>
      <c r="F41" t="str">
        <f>IF(D41&lt;38270,1," ")</f>
        <v xml:space="preserve"> </v>
      </c>
      <c r="G41" t="str">
        <f t="shared" si="1"/>
        <v xml:space="preserve"> </v>
      </c>
      <c r="H41" s="4" t="s">
        <v>501</v>
      </c>
      <c r="I41" s="4" t="s">
        <v>332</v>
      </c>
      <c r="J41" s="4"/>
      <c r="K41" s="4"/>
      <c r="L41" s="4"/>
      <c r="M41" s="5">
        <f>160+173+2229</f>
        <v>2562</v>
      </c>
      <c r="N41" s="4"/>
      <c r="O41" s="9" t="s">
        <v>1299</v>
      </c>
      <c r="P41" s="9" t="s">
        <v>1384</v>
      </c>
      <c r="Q41" s="4"/>
      <c r="R41" s="4"/>
      <c r="S41" s="4"/>
      <c r="T41" s="4"/>
      <c r="U41" s="4"/>
      <c r="V41" s="4"/>
      <c r="W41" s="4"/>
      <c r="X41" s="4"/>
      <c r="Y41" s="4"/>
      <c r="Z41" s="4"/>
      <c r="AA41" s="4"/>
      <c r="AB41" s="4"/>
      <c r="AC41" s="4"/>
      <c r="AD41" s="4"/>
      <c r="AE41" s="4"/>
      <c r="AF41" s="4"/>
      <c r="AG41" s="4"/>
      <c r="AH41" s="4"/>
      <c r="AI41" s="4"/>
      <c r="AJ41" s="4"/>
      <c r="AK41" s="1"/>
      <c r="AL41" s="4" t="s">
        <v>22</v>
      </c>
      <c r="AM41" s="21" t="s">
        <v>491</v>
      </c>
      <c r="AN41" s="1" t="s">
        <v>608</v>
      </c>
      <c r="AO41" s="8">
        <v>7535</v>
      </c>
      <c r="AP41" s="8" t="s">
        <v>410</v>
      </c>
      <c r="AQ41" s="1" t="s">
        <v>468</v>
      </c>
      <c r="AS41" s="9">
        <v>3</v>
      </c>
      <c r="AV41" s="9" t="s">
        <v>1180</v>
      </c>
      <c r="AW41" s="9" t="s">
        <v>1305</v>
      </c>
      <c r="AX41" s="9" t="s">
        <v>1318</v>
      </c>
      <c r="BE41" s="9"/>
      <c r="BF41" s="9"/>
      <c r="BG41" s="9" t="s">
        <v>1020</v>
      </c>
      <c r="BH41" s="9" t="s">
        <v>1316</v>
      </c>
      <c r="BJ41" s="128" t="s">
        <v>1207</v>
      </c>
      <c r="BK41" s="128" t="s">
        <v>1207</v>
      </c>
      <c r="BL41" s="129" t="s">
        <v>1207</v>
      </c>
    </row>
    <row r="42" spans="1:64" ht="38.25" customHeight="1" x14ac:dyDescent="0.25">
      <c r="C42" s="22" t="s">
        <v>126</v>
      </c>
      <c r="D42" s="1">
        <v>30089</v>
      </c>
      <c r="E42" t="str">
        <f t="shared" si="0"/>
        <v xml:space="preserve"> </v>
      </c>
      <c r="F42">
        <f>IF(D42&lt;38270,1," ")</f>
        <v>1</v>
      </c>
      <c r="G42" t="str">
        <f t="shared" si="1"/>
        <v xml:space="preserve"> </v>
      </c>
      <c r="H42" s="4" t="s">
        <v>501</v>
      </c>
      <c r="I42" s="4" t="s">
        <v>303</v>
      </c>
      <c r="J42" s="4"/>
      <c r="K42" s="4"/>
      <c r="L42" s="4"/>
      <c r="M42" s="5">
        <v>383</v>
      </c>
      <c r="N42" s="4"/>
      <c r="Q42" s="4"/>
      <c r="R42" s="4"/>
      <c r="S42" s="4"/>
      <c r="T42" s="4"/>
      <c r="U42" s="4"/>
      <c r="V42" s="4"/>
      <c r="W42" s="4"/>
      <c r="X42" s="4"/>
      <c r="Y42" s="4"/>
      <c r="Z42" s="4"/>
      <c r="AA42" s="4"/>
      <c r="AB42" s="4"/>
      <c r="AC42" s="4"/>
      <c r="AD42" s="4"/>
      <c r="AE42" s="4"/>
      <c r="AF42" s="4"/>
      <c r="AG42" s="4"/>
      <c r="AH42" s="4"/>
      <c r="AI42" s="4"/>
      <c r="AJ42" s="4"/>
      <c r="AK42" s="1"/>
      <c r="AL42" s="7" t="s">
        <v>488</v>
      </c>
      <c r="AM42" s="21" t="s">
        <v>491</v>
      </c>
      <c r="AN42" s="1" t="s">
        <v>608</v>
      </c>
      <c r="AO42" s="8">
        <v>769</v>
      </c>
      <c r="AP42" s="8" t="s">
        <v>411</v>
      </c>
      <c r="AQ42" s="1" t="s">
        <v>445</v>
      </c>
      <c r="BE42" s="9"/>
      <c r="BF42" s="9"/>
      <c r="BG42" s="9"/>
      <c r="BJ42" s="128" t="s">
        <v>1207</v>
      </c>
      <c r="BK42" s="128" t="s">
        <v>1207</v>
      </c>
      <c r="BL42" s="129" t="s">
        <v>1207</v>
      </c>
    </row>
    <row r="43" spans="1:64" ht="38.25" customHeight="1" x14ac:dyDescent="0.25">
      <c r="C43" s="22" t="s">
        <v>945</v>
      </c>
      <c r="D43" s="1">
        <v>38750</v>
      </c>
      <c r="E43">
        <f t="shared" si="0"/>
        <v>1</v>
      </c>
      <c r="F43"/>
      <c r="G43" t="str">
        <f t="shared" si="1"/>
        <v xml:space="preserve"> </v>
      </c>
      <c r="H43" s="4" t="s">
        <v>501</v>
      </c>
      <c r="I43" s="4" t="s">
        <v>946</v>
      </c>
      <c r="J43" s="4" t="s">
        <v>607</v>
      </c>
      <c r="K43" s="4"/>
      <c r="L43" s="4"/>
      <c r="M43" s="5"/>
      <c r="N43" s="4"/>
      <c r="O43" s="9" t="s">
        <v>1299</v>
      </c>
      <c r="P43" s="9" t="s">
        <v>1383</v>
      </c>
      <c r="Q43" s="4"/>
      <c r="R43" s="4"/>
      <c r="S43" s="4"/>
      <c r="T43" s="4"/>
      <c r="U43" s="4"/>
      <c r="V43" s="4"/>
      <c r="W43" s="4"/>
      <c r="X43" s="4"/>
      <c r="Y43" s="4"/>
      <c r="Z43" s="4"/>
      <c r="AA43" s="4"/>
      <c r="AB43" s="4"/>
      <c r="AC43" s="4"/>
      <c r="AD43" s="4"/>
      <c r="AE43" s="4"/>
      <c r="AF43" s="4"/>
      <c r="AG43" s="4"/>
      <c r="AH43" s="4"/>
      <c r="AI43" s="4"/>
      <c r="AJ43" s="4"/>
      <c r="AK43" s="1"/>
      <c r="AL43" s="7"/>
      <c r="AM43" s="21"/>
      <c r="AN43" s="1" t="s">
        <v>608</v>
      </c>
      <c r="AO43" s="8"/>
      <c r="AP43" s="8"/>
      <c r="AQ43" s="1"/>
      <c r="BE43" s="9"/>
      <c r="BF43" s="9"/>
      <c r="BG43" s="9" t="s">
        <v>943</v>
      </c>
      <c r="BH43" s="9" t="s">
        <v>1312</v>
      </c>
      <c r="BI43" s="9" t="s">
        <v>944</v>
      </c>
      <c r="BJ43" s="128" t="s">
        <v>1207</v>
      </c>
      <c r="BK43" s="128" t="s">
        <v>1207</v>
      </c>
      <c r="BL43" s="129" t="s">
        <v>1207</v>
      </c>
    </row>
    <row r="44" spans="1:64" ht="38.25" customHeight="1" x14ac:dyDescent="0.25">
      <c r="C44" s="22" t="s">
        <v>1148</v>
      </c>
      <c r="D44" s="1">
        <v>49403</v>
      </c>
      <c r="E44">
        <f t="shared" si="0"/>
        <v>1</v>
      </c>
      <c r="F44"/>
      <c r="G44" t="str">
        <f t="shared" si="1"/>
        <v xml:space="preserve"> </v>
      </c>
      <c r="H44" s="4"/>
      <c r="I44" s="4"/>
      <c r="J44" s="4"/>
      <c r="K44" s="4"/>
      <c r="L44" s="4"/>
      <c r="M44" s="5"/>
      <c r="N44" s="4"/>
      <c r="Q44" s="4"/>
      <c r="R44" s="4"/>
      <c r="S44" s="4"/>
      <c r="T44" s="4"/>
      <c r="U44" s="4"/>
      <c r="V44" s="4"/>
      <c r="W44" s="4"/>
      <c r="X44" s="4"/>
      <c r="Y44" s="4"/>
      <c r="Z44" s="4"/>
      <c r="AA44" s="4"/>
      <c r="AB44" s="4"/>
      <c r="AC44" s="4"/>
      <c r="AD44" s="4"/>
      <c r="AE44" s="4"/>
      <c r="AF44" s="4"/>
      <c r="AG44" s="4"/>
      <c r="AH44" s="4"/>
      <c r="AI44" s="4"/>
      <c r="AJ44" s="4"/>
      <c r="AK44" s="1"/>
      <c r="AL44" s="7"/>
      <c r="AM44" s="21"/>
      <c r="AN44" s="1" t="s">
        <v>608</v>
      </c>
      <c r="AO44" s="8"/>
      <c r="AP44" s="8"/>
      <c r="AQ44" s="1"/>
      <c r="BD44" s="9" t="s">
        <v>1149</v>
      </c>
      <c r="BE44" s="9" t="s">
        <v>1150</v>
      </c>
      <c r="BF44" s="9"/>
      <c r="BG44" s="9"/>
      <c r="BJ44" s="128" t="s">
        <v>1207</v>
      </c>
      <c r="BK44" s="128" t="s">
        <v>1207</v>
      </c>
      <c r="BL44" s="129" t="s">
        <v>1207</v>
      </c>
    </row>
    <row r="45" spans="1:64" ht="38.25" customHeight="1" x14ac:dyDescent="0.25">
      <c r="A45" s="9" t="s">
        <v>607</v>
      </c>
      <c r="C45" s="22" t="s">
        <v>47</v>
      </c>
      <c r="D45" s="1">
        <v>49403</v>
      </c>
      <c r="E45">
        <f t="shared" si="0"/>
        <v>1</v>
      </c>
      <c r="F45" t="str">
        <f t="shared" ref="F45:F51" si="11">IF(D45&lt;38270,1," ")</f>
        <v xml:space="preserve"> </v>
      </c>
      <c r="G45" t="str">
        <f t="shared" si="1"/>
        <v xml:space="preserve"> </v>
      </c>
      <c r="H45" s="4" t="s">
        <v>501</v>
      </c>
      <c r="I45" s="4" t="s">
        <v>238</v>
      </c>
      <c r="J45" s="4" t="s">
        <v>607</v>
      </c>
      <c r="K45" s="4" t="s">
        <v>607</v>
      </c>
      <c r="L45" s="4" t="s">
        <v>607</v>
      </c>
      <c r="M45" s="5">
        <v>4377</v>
      </c>
      <c r="N45" s="4" t="s">
        <v>674</v>
      </c>
      <c r="O45" s="9" t="s">
        <v>1299</v>
      </c>
      <c r="P45" s="9" t="s">
        <v>1384</v>
      </c>
      <c r="Q45" s="4">
        <v>3</v>
      </c>
      <c r="R45" s="4">
        <v>3</v>
      </c>
      <c r="S45" s="4">
        <v>3</v>
      </c>
      <c r="T45" s="4">
        <v>2</v>
      </c>
      <c r="U45" s="4">
        <v>2</v>
      </c>
      <c r="V45" s="4">
        <v>2</v>
      </c>
      <c r="W45" s="4">
        <v>2</v>
      </c>
      <c r="X45" s="4">
        <v>2</v>
      </c>
      <c r="Y45" s="4">
        <v>0</v>
      </c>
      <c r="Z45" s="4">
        <v>2</v>
      </c>
      <c r="AA45" s="4">
        <v>2</v>
      </c>
      <c r="AB45" s="4">
        <v>3</v>
      </c>
      <c r="AC45" s="4">
        <v>1</v>
      </c>
      <c r="AD45" s="4">
        <v>2</v>
      </c>
      <c r="AE45" s="4">
        <v>1</v>
      </c>
      <c r="AF45" s="4">
        <v>1</v>
      </c>
      <c r="AG45" s="4">
        <v>1</v>
      </c>
      <c r="AH45" s="4">
        <v>0</v>
      </c>
      <c r="AI45" s="4">
        <v>3</v>
      </c>
      <c r="AJ45" s="4"/>
      <c r="AK45" s="1" t="s">
        <v>673</v>
      </c>
      <c r="AL45" s="7" t="s">
        <v>485</v>
      </c>
      <c r="AM45" s="21" t="s">
        <v>491</v>
      </c>
      <c r="AN45" s="1" t="s">
        <v>608</v>
      </c>
      <c r="AO45" s="8">
        <v>11649</v>
      </c>
      <c r="AP45" s="8" t="s">
        <v>410</v>
      </c>
      <c r="AQ45" s="5" t="s">
        <v>424</v>
      </c>
      <c r="AS45" s="9">
        <v>5</v>
      </c>
      <c r="AT45" s="9" t="s">
        <v>646</v>
      </c>
      <c r="AU45" s="9" t="s">
        <v>1291</v>
      </c>
      <c r="AV45" s="9" t="s">
        <v>1306</v>
      </c>
      <c r="AW45" s="9" t="s">
        <v>1307</v>
      </c>
      <c r="AX45" s="9" t="s">
        <v>1318</v>
      </c>
      <c r="BC45" s="9" t="s">
        <v>1038</v>
      </c>
      <c r="BD45" s="9" t="s">
        <v>1039</v>
      </c>
      <c r="BE45" s="9" t="s">
        <v>1040</v>
      </c>
      <c r="BF45" s="9" t="s">
        <v>16</v>
      </c>
      <c r="BG45" s="9" t="s">
        <v>947</v>
      </c>
      <c r="BH45" s="9" t="s">
        <v>1318</v>
      </c>
      <c r="BJ45" s="128" t="s">
        <v>1207</v>
      </c>
      <c r="BK45" s="128" t="s">
        <v>1207</v>
      </c>
      <c r="BL45" s="129" t="s">
        <v>1207</v>
      </c>
    </row>
    <row r="46" spans="1:64" ht="38.25" customHeight="1" x14ac:dyDescent="0.25">
      <c r="A46" s="9" t="s">
        <v>607</v>
      </c>
      <c r="C46" s="22" t="s">
        <v>156</v>
      </c>
      <c r="D46" s="1">
        <v>46037</v>
      </c>
      <c r="E46">
        <f t="shared" si="0"/>
        <v>1</v>
      </c>
      <c r="F46" t="str">
        <f t="shared" si="11"/>
        <v xml:space="preserve"> </v>
      </c>
      <c r="G46" t="str">
        <f t="shared" si="1"/>
        <v xml:space="preserve"> </v>
      </c>
      <c r="H46" s="4" t="s">
        <v>501</v>
      </c>
      <c r="I46" s="4" t="s">
        <v>334</v>
      </c>
      <c r="J46" s="4" t="s">
        <v>607</v>
      </c>
      <c r="K46" s="4" t="s">
        <v>607</v>
      </c>
      <c r="L46" s="4" t="s">
        <v>607</v>
      </c>
      <c r="M46" s="5">
        <v>52474</v>
      </c>
      <c r="N46" s="4" t="s">
        <v>684</v>
      </c>
      <c r="O46" s="9" t="s">
        <v>1295</v>
      </c>
      <c r="P46" s="9" t="s">
        <v>1383</v>
      </c>
      <c r="Q46" s="4">
        <v>0</v>
      </c>
      <c r="R46" s="4">
        <v>1</v>
      </c>
      <c r="S46" s="4">
        <v>2</v>
      </c>
      <c r="T46" s="4">
        <v>0</v>
      </c>
      <c r="U46" s="4">
        <v>2</v>
      </c>
      <c r="V46" s="4">
        <v>2</v>
      </c>
      <c r="W46" s="4">
        <v>1</v>
      </c>
      <c r="X46" s="4">
        <v>0</v>
      </c>
      <c r="Y46" s="4">
        <v>0</v>
      </c>
      <c r="Z46" s="4">
        <v>1</v>
      </c>
      <c r="AA46" s="4" t="s">
        <v>801</v>
      </c>
      <c r="AB46" s="4">
        <v>1</v>
      </c>
      <c r="AC46" s="4">
        <v>0</v>
      </c>
      <c r="AD46" s="4">
        <v>0</v>
      </c>
      <c r="AE46" s="4">
        <v>0</v>
      </c>
      <c r="AF46" s="4">
        <v>0</v>
      </c>
      <c r="AG46" s="4">
        <v>0</v>
      </c>
      <c r="AH46" s="4">
        <v>0</v>
      </c>
      <c r="AI46" s="4">
        <v>1</v>
      </c>
      <c r="AJ46" s="4">
        <v>1</v>
      </c>
      <c r="AK46" s="1" t="s">
        <v>682</v>
      </c>
      <c r="AL46" s="4" t="s">
        <v>22</v>
      </c>
      <c r="AM46" s="21" t="s">
        <v>491</v>
      </c>
      <c r="AN46" s="1" t="s">
        <v>608</v>
      </c>
      <c r="AO46" s="8">
        <v>178488</v>
      </c>
      <c r="AP46" s="8" t="s">
        <v>410</v>
      </c>
      <c r="AQ46" s="5" t="s">
        <v>683</v>
      </c>
      <c r="AS46" s="9">
        <v>4</v>
      </c>
      <c r="AT46" s="9" t="s">
        <v>646</v>
      </c>
      <c r="AU46" s="9" t="s">
        <v>1291</v>
      </c>
      <c r="AV46" s="9" t="s">
        <v>1183</v>
      </c>
      <c r="AY46" s="9" t="s">
        <v>685</v>
      </c>
      <c r="BE46" s="9"/>
      <c r="BF46" s="9" t="s">
        <v>16</v>
      </c>
      <c r="BG46" s="9"/>
      <c r="BJ46" s="128" t="s">
        <v>1207</v>
      </c>
      <c r="BK46" s="128" t="s">
        <v>1207</v>
      </c>
      <c r="BL46" s="129" t="s">
        <v>1207</v>
      </c>
    </row>
    <row r="47" spans="1:64" ht="38.25" customHeight="1" x14ac:dyDescent="0.25">
      <c r="C47" s="22" t="s">
        <v>127</v>
      </c>
      <c r="D47" s="1">
        <v>40938</v>
      </c>
      <c r="E47">
        <f t="shared" si="0"/>
        <v>1</v>
      </c>
      <c r="F47" t="str">
        <f t="shared" si="11"/>
        <v xml:space="preserve"> </v>
      </c>
      <c r="G47" t="str">
        <f t="shared" si="1"/>
        <v xml:space="preserve"> </v>
      </c>
      <c r="H47" s="4" t="s">
        <v>503</v>
      </c>
      <c r="I47" s="4" t="s">
        <v>304</v>
      </c>
      <c r="J47" s="4"/>
      <c r="K47" s="4"/>
      <c r="L47" s="4"/>
      <c r="M47" s="5">
        <v>65</v>
      </c>
      <c r="N47" s="4"/>
      <c r="Q47" s="4"/>
      <c r="R47" s="4"/>
      <c r="S47" s="4"/>
      <c r="T47" s="4"/>
      <c r="U47" s="4"/>
      <c r="V47" s="4"/>
      <c r="W47" s="4"/>
      <c r="X47" s="4"/>
      <c r="Y47" s="4"/>
      <c r="Z47" s="4"/>
      <c r="AA47" s="4"/>
      <c r="AB47" s="4"/>
      <c r="AC47" s="4"/>
      <c r="AD47" s="4"/>
      <c r="AE47" s="4"/>
      <c r="AF47" s="4"/>
      <c r="AG47" s="4"/>
      <c r="AH47" s="4"/>
      <c r="AI47" s="4"/>
      <c r="AJ47" s="4"/>
      <c r="AK47" s="1"/>
      <c r="AL47" s="7" t="s">
        <v>488</v>
      </c>
      <c r="AM47" s="21" t="s">
        <v>491</v>
      </c>
      <c r="AN47" s="1" t="s">
        <v>608</v>
      </c>
      <c r="AO47" s="8">
        <v>181</v>
      </c>
      <c r="AP47" s="8" t="s">
        <v>410</v>
      </c>
      <c r="AQ47" s="5" t="s">
        <v>460</v>
      </c>
      <c r="BE47" s="9"/>
      <c r="BF47" s="9"/>
      <c r="BG47" s="9"/>
      <c r="BJ47" s="128" t="s">
        <v>1207</v>
      </c>
      <c r="BK47" s="128" t="s">
        <v>1207</v>
      </c>
      <c r="BL47" s="129" t="s">
        <v>1207</v>
      </c>
    </row>
    <row r="48" spans="1:64" ht="38.25" customHeight="1" x14ac:dyDescent="0.25">
      <c r="C48" s="22" t="s">
        <v>148</v>
      </c>
      <c r="D48" s="1">
        <v>25493</v>
      </c>
      <c r="E48" t="str">
        <f t="shared" ref="E48" si="12">IF(AND(D48&lt;=51026,D48&gt;=38270),1," ")</f>
        <v xml:space="preserve"> </v>
      </c>
      <c r="F48">
        <f t="shared" si="11"/>
        <v>1</v>
      </c>
      <c r="G48" t="str">
        <f t="shared" ref="G48" si="13">IF(AND(D48&lt;=54216,D48&gt;=51026),1," ")</f>
        <v xml:space="preserve"> </v>
      </c>
      <c r="H48" s="4"/>
      <c r="I48" s="4" t="s">
        <v>326</v>
      </c>
      <c r="J48" s="4"/>
      <c r="K48" s="4"/>
      <c r="L48" s="4"/>
      <c r="M48" s="5">
        <v>70</v>
      </c>
      <c r="N48" s="4"/>
      <c r="Q48" s="4"/>
      <c r="R48" s="4"/>
      <c r="S48" s="4"/>
      <c r="T48" s="4"/>
      <c r="U48" s="4"/>
      <c r="V48" s="4"/>
      <c r="W48" s="4"/>
      <c r="X48" s="4"/>
      <c r="Y48" s="4"/>
      <c r="Z48" s="4"/>
      <c r="AA48" s="4"/>
      <c r="AB48" s="4"/>
      <c r="AC48" s="4"/>
      <c r="AD48" s="4"/>
      <c r="AE48" s="4"/>
      <c r="AF48" s="4"/>
      <c r="AG48" s="4"/>
      <c r="AH48" s="4"/>
      <c r="AI48" s="4"/>
      <c r="AJ48" s="4"/>
      <c r="AK48" s="1"/>
      <c r="AL48" s="7" t="s">
        <v>488</v>
      </c>
      <c r="AM48" s="21" t="s">
        <v>491</v>
      </c>
      <c r="AN48" s="1" t="s">
        <v>608</v>
      </c>
      <c r="AO48" s="8">
        <v>128</v>
      </c>
      <c r="AP48" s="8" t="s">
        <v>410</v>
      </c>
      <c r="AQ48" s="5" t="s">
        <v>414</v>
      </c>
      <c r="AS48" s="9">
        <v>1</v>
      </c>
      <c r="BE48" s="9"/>
      <c r="BF48" s="9"/>
      <c r="BG48" s="9"/>
      <c r="BJ48" s="128" t="s">
        <v>1207</v>
      </c>
      <c r="BK48" s="128" t="s">
        <v>1207</v>
      </c>
      <c r="BL48" s="129" t="s">
        <v>1207</v>
      </c>
    </row>
    <row r="49" spans="1:64" ht="38.25" customHeight="1" x14ac:dyDescent="0.25">
      <c r="A49" s="9" t="s">
        <v>607</v>
      </c>
      <c r="B49" s="9" t="s">
        <v>607</v>
      </c>
      <c r="C49" s="22" t="s">
        <v>86</v>
      </c>
      <c r="D49" s="1">
        <v>29167</v>
      </c>
      <c r="E49" t="str">
        <f t="shared" si="0"/>
        <v xml:space="preserve"> </v>
      </c>
      <c r="F49">
        <f t="shared" si="11"/>
        <v>1</v>
      </c>
      <c r="G49" t="str">
        <f t="shared" si="1"/>
        <v xml:space="preserve"> </v>
      </c>
      <c r="H49" s="4" t="s">
        <v>492</v>
      </c>
      <c r="I49" s="4" t="s">
        <v>273</v>
      </c>
      <c r="J49" s="4" t="s">
        <v>607</v>
      </c>
      <c r="K49" s="4" t="s">
        <v>607</v>
      </c>
      <c r="L49" s="4" t="s">
        <v>607</v>
      </c>
      <c r="M49" s="5">
        <v>265</v>
      </c>
      <c r="N49" s="4" t="s">
        <v>674</v>
      </c>
      <c r="O49" s="9" t="s">
        <v>1299</v>
      </c>
      <c r="P49" s="9" t="s">
        <v>1383</v>
      </c>
      <c r="Q49" s="4" t="s">
        <v>700</v>
      </c>
      <c r="R49" s="4" t="s">
        <v>700</v>
      </c>
      <c r="S49" s="4" t="s">
        <v>700</v>
      </c>
      <c r="T49" s="4" t="s">
        <v>700</v>
      </c>
      <c r="U49" s="4" t="s">
        <v>700</v>
      </c>
      <c r="V49" s="4" t="s">
        <v>700</v>
      </c>
      <c r="W49" s="4" t="s">
        <v>700</v>
      </c>
      <c r="X49" s="4" t="s">
        <v>700</v>
      </c>
      <c r="Y49" s="4" t="s">
        <v>700</v>
      </c>
      <c r="Z49" s="4" t="s">
        <v>700</v>
      </c>
      <c r="AA49" s="4" t="s">
        <v>700</v>
      </c>
      <c r="AB49" s="4" t="s">
        <v>700</v>
      </c>
      <c r="AC49" s="4">
        <v>0</v>
      </c>
      <c r="AD49" s="4">
        <v>0</v>
      </c>
      <c r="AE49" s="4">
        <v>0</v>
      </c>
      <c r="AF49" s="4">
        <v>0</v>
      </c>
      <c r="AG49" s="4">
        <v>0</v>
      </c>
      <c r="AH49" s="4">
        <v>0</v>
      </c>
      <c r="AI49" s="4">
        <v>0</v>
      </c>
      <c r="AJ49" s="4">
        <v>0</v>
      </c>
      <c r="AK49" s="1" t="s">
        <v>699</v>
      </c>
      <c r="AL49" s="7" t="s">
        <v>486</v>
      </c>
      <c r="AM49" s="21" t="s">
        <v>491</v>
      </c>
      <c r="AN49" s="1" t="s">
        <v>608</v>
      </c>
      <c r="AO49" s="8">
        <v>1255</v>
      </c>
      <c r="AP49" s="8"/>
      <c r="AQ49" s="1"/>
      <c r="AR49" s="9" t="s">
        <v>701</v>
      </c>
      <c r="AT49" s="9" t="s">
        <v>614</v>
      </c>
      <c r="AU49" s="9" t="s">
        <v>1290</v>
      </c>
      <c r="BE49" s="9"/>
      <c r="BF49" s="9" t="s">
        <v>16</v>
      </c>
      <c r="BG49" s="9" t="s">
        <v>955</v>
      </c>
      <c r="BH49" s="9" t="s">
        <v>1313</v>
      </c>
      <c r="BJ49" s="128" t="s">
        <v>1207</v>
      </c>
      <c r="BK49" s="128" t="s">
        <v>1207</v>
      </c>
      <c r="BL49" s="129" t="s">
        <v>1207</v>
      </c>
    </row>
    <row r="50" spans="1:64" ht="38.25" customHeight="1" x14ac:dyDescent="0.25">
      <c r="C50" s="22" t="s">
        <v>87</v>
      </c>
      <c r="D50" s="1">
        <v>29167</v>
      </c>
      <c r="E50" t="str">
        <f t="shared" si="0"/>
        <v xml:space="preserve"> </v>
      </c>
      <c r="F50">
        <f t="shared" si="11"/>
        <v>1</v>
      </c>
      <c r="G50" t="str">
        <f t="shared" si="1"/>
        <v xml:space="preserve"> </v>
      </c>
      <c r="H50" s="4" t="s">
        <v>8</v>
      </c>
      <c r="I50" s="17"/>
      <c r="J50" s="17"/>
      <c r="K50" s="17"/>
      <c r="L50" s="17"/>
      <c r="M50" s="5">
        <v>19</v>
      </c>
      <c r="N50" s="17"/>
      <c r="Q50" s="17"/>
      <c r="R50" s="17"/>
      <c r="S50" s="17"/>
      <c r="T50" s="17"/>
      <c r="U50" s="17"/>
      <c r="V50" s="17"/>
      <c r="W50" s="17"/>
      <c r="X50" s="17"/>
      <c r="Y50" s="17"/>
      <c r="Z50" s="17"/>
      <c r="AA50" s="17"/>
      <c r="AB50" s="17"/>
      <c r="AC50" s="17"/>
      <c r="AD50" s="17"/>
      <c r="AE50" s="17"/>
      <c r="AF50" s="17"/>
      <c r="AG50" s="17"/>
      <c r="AH50" s="17"/>
      <c r="AI50" s="17"/>
      <c r="AJ50" s="17"/>
      <c r="AK50" s="1"/>
      <c r="AL50" s="7" t="s">
        <v>486</v>
      </c>
      <c r="AM50" s="21" t="s">
        <v>491</v>
      </c>
      <c r="AN50" s="1" t="s">
        <v>608</v>
      </c>
      <c r="AO50" s="8">
        <v>30</v>
      </c>
      <c r="AP50" s="8" t="s">
        <v>410</v>
      </c>
      <c r="AQ50" s="1" t="s">
        <v>416</v>
      </c>
      <c r="AS50" s="9">
        <v>2</v>
      </c>
      <c r="BE50" s="9"/>
      <c r="BF50" s="9"/>
      <c r="BG50" s="9"/>
      <c r="BJ50" s="128" t="s">
        <v>1207</v>
      </c>
      <c r="BK50" s="128" t="s">
        <v>1207</v>
      </c>
      <c r="BL50" s="129" t="s">
        <v>1207</v>
      </c>
    </row>
    <row r="51" spans="1:64" ht="38.25" customHeight="1" x14ac:dyDescent="0.25">
      <c r="A51" s="9" t="s">
        <v>607</v>
      </c>
      <c r="C51" s="22" t="s">
        <v>202</v>
      </c>
      <c r="D51" s="1">
        <v>32321</v>
      </c>
      <c r="E51" t="str">
        <f t="shared" si="0"/>
        <v xml:space="preserve"> </v>
      </c>
      <c r="F51">
        <f t="shared" si="11"/>
        <v>1</v>
      </c>
      <c r="G51" t="str">
        <f t="shared" si="1"/>
        <v xml:space="preserve"> </v>
      </c>
      <c r="H51" s="4" t="s">
        <v>503</v>
      </c>
      <c r="I51" s="4" t="s">
        <v>371</v>
      </c>
      <c r="J51" s="4" t="s">
        <v>608</v>
      </c>
      <c r="K51" s="4" t="s">
        <v>607</v>
      </c>
      <c r="L51" s="4" t="s">
        <v>703</v>
      </c>
      <c r="M51" s="5">
        <v>99</v>
      </c>
      <c r="N51" s="4" t="s">
        <v>622</v>
      </c>
      <c r="O51" s="9" t="s">
        <v>1298</v>
      </c>
      <c r="Q51" s="4">
        <v>0</v>
      </c>
      <c r="R51" s="4">
        <v>1</v>
      </c>
      <c r="S51" s="4">
        <v>1</v>
      </c>
      <c r="T51" s="4">
        <v>0</v>
      </c>
      <c r="U51" s="4" t="s">
        <v>801</v>
      </c>
      <c r="V51" s="4" t="s">
        <v>801</v>
      </c>
      <c r="W51" s="4">
        <v>0</v>
      </c>
      <c r="X51" s="4">
        <v>0</v>
      </c>
      <c r="Y51" s="4">
        <v>0</v>
      </c>
      <c r="Z51" s="4">
        <v>1</v>
      </c>
      <c r="AA51" s="4">
        <v>0</v>
      </c>
      <c r="AB51" s="4">
        <v>0</v>
      </c>
      <c r="AC51" s="4"/>
      <c r="AD51" s="4">
        <v>1</v>
      </c>
      <c r="AE51" s="4">
        <v>0</v>
      </c>
      <c r="AF51" s="4">
        <v>0</v>
      </c>
      <c r="AG51" s="4">
        <v>1</v>
      </c>
      <c r="AH51" s="4">
        <v>3</v>
      </c>
      <c r="AI51" s="4">
        <v>2</v>
      </c>
      <c r="AJ51" s="4">
        <v>1</v>
      </c>
      <c r="AK51" s="1" t="s">
        <v>702</v>
      </c>
      <c r="AL51" s="7" t="s">
        <v>23</v>
      </c>
      <c r="AM51" s="21" t="s">
        <v>491</v>
      </c>
      <c r="AN51" s="1" t="s">
        <v>608</v>
      </c>
      <c r="AO51" s="8">
        <v>99</v>
      </c>
      <c r="AP51" s="8" t="s">
        <v>410</v>
      </c>
      <c r="AQ51" s="1" t="s">
        <v>454</v>
      </c>
      <c r="AS51" s="9">
        <v>7</v>
      </c>
      <c r="AT51" s="9" t="s">
        <v>624</v>
      </c>
      <c r="AU51" s="9" t="s">
        <v>1289</v>
      </c>
      <c r="BE51" s="9"/>
      <c r="BF51" s="9"/>
      <c r="BG51" s="9"/>
      <c r="BJ51" s="128" t="s">
        <v>1207</v>
      </c>
      <c r="BK51" s="128" t="s">
        <v>1207</v>
      </c>
      <c r="BL51" s="129" t="s">
        <v>1207</v>
      </c>
    </row>
    <row r="52" spans="1:64" ht="38.25" customHeight="1" x14ac:dyDescent="0.25">
      <c r="C52" s="22" t="s">
        <v>119</v>
      </c>
      <c r="D52" s="186">
        <v>45299</v>
      </c>
      <c r="E52">
        <f t="shared" si="0"/>
        <v>1</v>
      </c>
      <c r="F52"/>
      <c r="G52" t="str">
        <f t="shared" si="1"/>
        <v xml:space="preserve"> </v>
      </c>
      <c r="H52" s="4"/>
      <c r="I52" s="4" t="s">
        <v>295</v>
      </c>
      <c r="J52" s="4"/>
      <c r="K52" s="4"/>
      <c r="L52" s="4"/>
      <c r="M52" s="5">
        <v>55</v>
      </c>
      <c r="N52" s="4"/>
      <c r="Q52" s="4"/>
      <c r="R52" s="4"/>
      <c r="S52" s="4"/>
      <c r="T52" s="4"/>
      <c r="U52" s="4"/>
      <c r="V52" s="4"/>
      <c r="W52" s="4"/>
      <c r="X52" s="4"/>
      <c r="Y52" s="4"/>
      <c r="Z52" s="4"/>
      <c r="AA52" s="4"/>
      <c r="AB52" s="4"/>
      <c r="AC52" s="4"/>
      <c r="AD52" s="4"/>
      <c r="AE52" s="4"/>
      <c r="AF52" s="4"/>
      <c r="AG52" s="4"/>
      <c r="AH52" s="4"/>
      <c r="AI52" s="4"/>
      <c r="AJ52" s="4"/>
      <c r="AK52" s="1"/>
      <c r="AL52" s="7" t="s">
        <v>486</v>
      </c>
      <c r="AM52" s="21" t="s">
        <v>491</v>
      </c>
      <c r="AN52" s="1" t="s">
        <v>608</v>
      </c>
      <c r="AO52" s="8">
        <v>124</v>
      </c>
      <c r="AP52" s="8" t="s">
        <v>410</v>
      </c>
      <c r="AQ52" s="1" t="s">
        <v>414</v>
      </c>
      <c r="AS52" s="9">
        <v>1</v>
      </c>
      <c r="AZ52" s="9">
        <v>0</v>
      </c>
      <c r="BA52" s="9" t="s">
        <v>1109</v>
      </c>
      <c r="BB52" s="30">
        <v>42353</v>
      </c>
      <c r="BE52" s="9"/>
      <c r="BF52" s="9"/>
      <c r="BG52" s="9"/>
      <c r="BJ52" s="128" t="s">
        <v>1207</v>
      </c>
      <c r="BK52" s="128" t="s">
        <v>1207</v>
      </c>
      <c r="BL52" s="129" t="s">
        <v>1207</v>
      </c>
    </row>
    <row r="53" spans="1:64" ht="38.25" customHeight="1" x14ac:dyDescent="0.25">
      <c r="A53" s="9" t="s">
        <v>607</v>
      </c>
      <c r="B53" s="9" t="s">
        <v>607</v>
      </c>
      <c r="C53" s="22" t="s">
        <v>30</v>
      </c>
      <c r="D53" s="6">
        <v>26544</v>
      </c>
      <c r="E53" t="str">
        <f t="shared" si="0"/>
        <v xml:space="preserve"> </v>
      </c>
      <c r="F53">
        <f t="shared" ref="F53:F58" si="14">IF(D53&lt;38270,1," ")</f>
        <v>1</v>
      </c>
      <c r="G53" t="str">
        <f t="shared" si="1"/>
        <v xml:space="preserve"> </v>
      </c>
      <c r="H53" s="4" t="s">
        <v>501</v>
      </c>
      <c r="I53" s="4" t="s">
        <v>219</v>
      </c>
      <c r="J53" s="4" t="s">
        <v>607</v>
      </c>
      <c r="K53" s="4" t="s">
        <v>607</v>
      </c>
      <c r="L53" s="4" t="s">
        <v>607</v>
      </c>
      <c r="M53" s="5">
        <v>3416</v>
      </c>
      <c r="N53" s="4" t="s">
        <v>642</v>
      </c>
      <c r="O53" s="9" t="s">
        <v>1295</v>
      </c>
      <c r="P53" s="9" t="s">
        <v>1383</v>
      </c>
      <c r="Q53" s="4">
        <v>0</v>
      </c>
      <c r="R53" s="4">
        <v>0</v>
      </c>
      <c r="S53" s="4">
        <v>0</v>
      </c>
      <c r="T53" s="4">
        <v>0</v>
      </c>
      <c r="U53" s="4">
        <v>0</v>
      </c>
      <c r="V53" s="4">
        <v>0</v>
      </c>
      <c r="W53" s="4">
        <v>0</v>
      </c>
      <c r="X53" s="4">
        <v>0</v>
      </c>
      <c r="Y53" s="4">
        <v>0</v>
      </c>
      <c r="Z53" s="4">
        <v>1</v>
      </c>
      <c r="AA53" s="4">
        <v>1</v>
      </c>
      <c r="AB53" s="4">
        <v>1</v>
      </c>
      <c r="AC53" s="4">
        <v>0</v>
      </c>
      <c r="AD53" s="4">
        <v>0</v>
      </c>
      <c r="AE53" s="4">
        <v>0</v>
      </c>
      <c r="AF53" s="4">
        <v>0</v>
      </c>
      <c r="AG53" s="4">
        <v>1</v>
      </c>
      <c r="AH53" s="4">
        <v>1</v>
      </c>
      <c r="AI53" s="4">
        <v>2</v>
      </c>
      <c r="AJ53" s="4"/>
      <c r="AK53" s="6" t="s">
        <v>698</v>
      </c>
      <c r="AL53" s="7" t="s">
        <v>484</v>
      </c>
      <c r="AM53" s="21" t="s">
        <v>491</v>
      </c>
      <c r="AN53" s="1" t="s">
        <v>608</v>
      </c>
      <c r="AO53" s="10">
        <v>15600</v>
      </c>
      <c r="AP53" s="8" t="s">
        <v>410</v>
      </c>
      <c r="AQ53" s="1" t="s">
        <v>415</v>
      </c>
      <c r="AR53" s="1"/>
      <c r="AS53" s="1">
        <v>1</v>
      </c>
      <c r="AT53" s="1" t="s">
        <v>614</v>
      </c>
      <c r="AU53" s="9" t="s">
        <v>1290</v>
      </c>
      <c r="AV53" s="1" t="s">
        <v>920</v>
      </c>
      <c r="AW53" s="1" t="s">
        <v>1308</v>
      </c>
      <c r="AX53" s="9" t="s">
        <v>1316</v>
      </c>
      <c r="AY53" s="1"/>
      <c r="AZ53" s="1"/>
      <c r="BA53" s="1"/>
      <c r="BB53" s="1"/>
      <c r="BC53" s="1" t="s">
        <v>1038</v>
      </c>
      <c r="BD53" s="1" t="s">
        <v>1080</v>
      </c>
      <c r="BE53" s="1" t="s">
        <v>1081</v>
      </c>
      <c r="BF53" s="9" t="s">
        <v>16</v>
      </c>
      <c r="BG53" s="1" t="s">
        <v>921</v>
      </c>
      <c r="BH53" s="9" t="s">
        <v>1312</v>
      </c>
      <c r="BI53" s="1"/>
      <c r="BJ53" s="128" t="s">
        <v>1207</v>
      </c>
      <c r="BK53" s="128" t="s">
        <v>1207</v>
      </c>
      <c r="BL53" s="129" t="s">
        <v>1207</v>
      </c>
    </row>
    <row r="54" spans="1:64" ht="38.25" customHeight="1" x14ac:dyDescent="0.25">
      <c r="B54" s="9" t="s">
        <v>607</v>
      </c>
      <c r="C54" s="22" t="s">
        <v>31</v>
      </c>
      <c r="D54" s="6">
        <v>26544</v>
      </c>
      <c r="E54" t="str">
        <f t="shared" si="0"/>
        <v xml:space="preserve"> </v>
      </c>
      <c r="F54">
        <f t="shared" si="14"/>
        <v>1</v>
      </c>
      <c r="G54" t="str">
        <f t="shared" si="1"/>
        <v xml:space="preserve"> </v>
      </c>
      <c r="H54" s="4" t="s">
        <v>502</v>
      </c>
      <c r="I54" s="4" t="s">
        <v>221</v>
      </c>
      <c r="J54" s="4" t="s">
        <v>607</v>
      </c>
      <c r="K54" s="4" t="s">
        <v>607</v>
      </c>
      <c r="L54" s="4"/>
      <c r="M54" s="5">
        <v>2000</v>
      </c>
      <c r="N54" s="4" t="s">
        <v>622</v>
      </c>
      <c r="O54" s="9" t="s">
        <v>1295</v>
      </c>
      <c r="P54" s="9" t="s">
        <v>1383</v>
      </c>
      <c r="Q54" s="4"/>
      <c r="R54" s="4"/>
      <c r="S54" s="4"/>
      <c r="T54" s="4"/>
      <c r="U54" s="4"/>
      <c r="V54" s="4">
        <v>1</v>
      </c>
      <c r="W54" s="4"/>
      <c r="X54" s="4"/>
      <c r="Y54" s="4"/>
      <c r="Z54" s="4"/>
      <c r="AA54" s="4"/>
      <c r="AB54" s="4"/>
      <c r="AC54" s="4"/>
      <c r="AD54" s="4"/>
      <c r="AE54" s="4"/>
      <c r="AF54" s="4"/>
      <c r="AG54" s="4">
        <v>1</v>
      </c>
      <c r="AH54" s="4"/>
      <c r="AI54" s="4"/>
      <c r="AJ54" s="4"/>
      <c r="AK54" s="6" t="s">
        <v>1216</v>
      </c>
      <c r="AL54" s="7" t="s">
        <v>484</v>
      </c>
      <c r="AM54" s="21"/>
      <c r="AN54" s="1" t="s">
        <v>608</v>
      </c>
      <c r="AO54" s="8">
        <v>6000</v>
      </c>
      <c r="AP54" s="8"/>
      <c r="AQ54" s="1"/>
      <c r="AR54" s="1"/>
      <c r="AS54" s="1"/>
      <c r="AT54" s="1" t="s">
        <v>1217</v>
      </c>
      <c r="AU54" s="9" t="s">
        <v>1289</v>
      </c>
      <c r="AV54" s="1"/>
      <c r="AW54" s="1"/>
      <c r="AY54" s="1"/>
      <c r="AZ54" s="1"/>
      <c r="BA54" s="1"/>
      <c r="BB54" s="1"/>
      <c r="BC54" s="1"/>
      <c r="BD54" s="1"/>
      <c r="BE54" s="1"/>
      <c r="BF54" s="9"/>
      <c r="BG54" s="1"/>
      <c r="BI54" s="1"/>
      <c r="BJ54" s="128" t="s">
        <v>1207</v>
      </c>
      <c r="BK54" s="128" t="s">
        <v>1207</v>
      </c>
      <c r="BL54" s="129" t="s">
        <v>1207</v>
      </c>
    </row>
    <row r="55" spans="1:64" ht="38.25" customHeight="1" x14ac:dyDescent="0.25">
      <c r="C55" s="22" t="s">
        <v>158</v>
      </c>
      <c r="D55" s="1">
        <v>46037</v>
      </c>
      <c r="E55">
        <f t="shared" si="0"/>
        <v>1</v>
      </c>
      <c r="F55" t="str">
        <f t="shared" si="14"/>
        <v xml:space="preserve"> </v>
      </c>
      <c r="G55" t="str">
        <f t="shared" si="1"/>
        <v xml:space="preserve"> </v>
      </c>
      <c r="H55" s="4" t="s">
        <v>8</v>
      </c>
      <c r="I55" s="4" t="s">
        <v>336</v>
      </c>
      <c r="J55" s="4"/>
      <c r="K55" s="4"/>
      <c r="L55" s="4"/>
      <c r="M55" s="5">
        <v>17</v>
      </c>
      <c r="N55" s="4"/>
      <c r="Q55" s="4"/>
      <c r="R55" s="4"/>
      <c r="S55" s="4"/>
      <c r="T55" s="4"/>
      <c r="U55" s="4"/>
      <c r="V55" s="4"/>
      <c r="W55" s="4"/>
      <c r="X55" s="4"/>
      <c r="Y55" s="4"/>
      <c r="Z55" s="4"/>
      <c r="AA55" s="4"/>
      <c r="AB55" s="4"/>
      <c r="AC55" s="4"/>
      <c r="AD55" s="4"/>
      <c r="AE55" s="4"/>
      <c r="AF55" s="4"/>
      <c r="AG55" s="4"/>
      <c r="AH55" s="4"/>
      <c r="AI55" s="4"/>
      <c r="AJ55" s="4"/>
      <c r="AK55" s="1"/>
      <c r="AL55" s="4" t="s">
        <v>22</v>
      </c>
      <c r="AM55" s="21" t="s">
        <v>491</v>
      </c>
      <c r="AN55" s="1" t="s">
        <v>608</v>
      </c>
      <c r="AO55" s="8">
        <v>50</v>
      </c>
      <c r="AP55" s="8" t="s">
        <v>410</v>
      </c>
      <c r="AQ55" s="1" t="s">
        <v>416</v>
      </c>
      <c r="AS55" s="9">
        <v>2</v>
      </c>
      <c r="BE55" s="9"/>
      <c r="BF55" s="9"/>
      <c r="BG55" s="9"/>
      <c r="BJ55" s="128" t="s">
        <v>1207</v>
      </c>
      <c r="BK55" s="128" t="s">
        <v>1207</v>
      </c>
      <c r="BL55" s="129" t="s">
        <v>1207</v>
      </c>
    </row>
    <row r="56" spans="1:64" ht="38.25" customHeight="1" x14ac:dyDescent="0.25">
      <c r="C56" s="22" t="s">
        <v>120</v>
      </c>
      <c r="D56" s="1">
        <v>31027</v>
      </c>
      <c r="E56" t="str">
        <f t="shared" ref="E56" si="15">IF(AND(D56&lt;=51026,D56&gt;=38270),1," ")</f>
        <v xml:space="preserve"> </v>
      </c>
      <c r="F56">
        <f t="shared" si="14"/>
        <v>1</v>
      </c>
      <c r="G56" t="str">
        <f t="shared" ref="G56" si="16">IF(AND(D56&lt;=54216,D56&gt;=51026),1," ")</f>
        <v xml:space="preserve"> </v>
      </c>
      <c r="H56" s="4"/>
      <c r="I56" s="4" t="s">
        <v>296</v>
      </c>
      <c r="J56" s="4"/>
      <c r="K56" s="4"/>
      <c r="L56" s="4"/>
      <c r="M56" s="5">
        <v>85</v>
      </c>
      <c r="N56" s="4"/>
      <c r="Q56" s="4"/>
      <c r="R56" s="4"/>
      <c r="S56" s="4"/>
      <c r="T56" s="4"/>
      <c r="U56" s="4"/>
      <c r="V56" s="4"/>
      <c r="W56" s="4"/>
      <c r="X56" s="4"/>
      <c r="Y56" s="4"/>
      <c r="Z56" s="4"/>
      <c r="AA56" s="4"/>
      <c r="AB56" s="4"/>
      <c r="AC56" s="4"/>
      <c r="AD56" s="4"/>
      <c r="AE56" s="4"/>
      <c r="AF56" s="4"/>
      <c r="AG56" s="4"/>
      <c r="AH56" s="4"/>
      <c r="AI56" s="4"/>
      <c r="AJ56" s="4"/>
      <c r="AK56" s="1"/>
      <c r="AL56" s="7" t="s">
        <v>486</v>
      </c>
      <c r="AM56" s="21" t="s">
        <v>491</v>
      </c>
      <c r="AN56" s="1" t="s">
        <v>608</v>
      </c>
      <c r="AO56" s="8">
        <f>82+280+198</f>
        <v>560</v>
      </c>
      <c r="AP56" s="8" t="s">
        <v>410</v>
      </c>
      <c r="AQ56" s="1" t="s">
        <v>414</v>
      </c>
      <c r="AS56" s="9">
        <v>1</v>
      </c>
      <c r="BE56" s="9"/>
      <c r="BF56" s="9"/>
      <c r="BG56" s="9"/>
      <c r="BJ56" s="128" t="s">
        <v>1207</v>
      </c>
      <c r="BK56" s="128" t="s">
        <v>1207</v>
      </c>
      <c r="BL56" s="129" t="s">
        <v>1207</v>
      </c>
    </row>
    <row r="57" spans="1:64" ht="38.25" customHeight="1" x14ac:dyDescent="0.25">
      <c r="A57" s="9" t="s">
        <v>607</v>
      </c>
      <c r="B57" s="9" t="s">
        <v>607</v>
      </c>
      <c r="C57" s="22" t="s">
        <v>128</v>
      </c>
      <c r="D57" s="1">
        <v>31923</v>
      </c>
      <c r="E57" t="str">
        <f t="shared" si="0"/>
        <v xml:space="preserve"> </v>
      </c>
      <c r="F57">
        <f t="shared" si="14"/>
        <v>1</v>
      </c>
      <c r="G57" t="str">
        <f t="shared" si="1"/>
        <v xml:space="preserve"> </v>
      </c>
      <c r="H57" s="4" t="s">
        <v>501</v>
      </c>
      <c r="I57" s="4" t="s">
        <v>305</v>
      </c>
      <c r="J57" s="4" t="s">
        <v>607</v>
      </c>
      <c r="K57" s="4" t="s">
        <v>607</v>
      </c>
      <c r="L57" s="4" t="s">
        <v>607</v>
      </c>
      <c r="M57" s="5">
        <v>481</v>
      </c>
      <c r="N57" s="4" t="s">
        <v>622</v>
      </c>
      <c r="O57" s="9" t="s">
        <v>1301</v>
      </c>
      <c r="P57" s="9" t="s">
        <v>1384</v>
      </c>
      <c r="Q57" s="4">
        <v>2</v>
      </c>
      <c r="R57" s="4">
        <v>2</v>
      </c>
      <c r="S57" s="4">
        <v>2</v>
      </c>
      <c r="T57" s="4">
        <v>2</v>
      </c>
      <c r="U57" s="4">
        <v>3</v>
      </c>
      <c r="V57" s="4">
        <v>2</v>
      </c>
      <c r="W57" s="4">
        <v>2</v>
      </c>
      <c r="X57" s="4">
        <v>1</v>
      </c>
      <c r="Y57" s="4" t="s">
        <v>700</v>
      </c>
      <c r="Z57" s="4">
        <v>3</v>
      </c>
      <c r="AA57" s="4">
        <v>2</v>
      </c>
      <c r="AB57" s="4">
        <v>2</v>
      </c>
      <c r="AC57" s="4">
        <v>3</v>
      </c>
      <c r="AD57" s="4">
        <v>3</v>
      </c>
      <c r="AE57" s="4">
        <v>2</v>
      </c>
      <c r="AF57" s="4">
        <v>2</v>
      </c>
      <c r="AG57" s="4">
        <v>3</v>
      </c>
      <c r="AH57" s="4">
        <v>3</v>
      </c>
      <c r="AI57" s="4">
        <v>3</v>
      </c>
      <c r="AJ57" s="4">
        <v>2</v>
      </c>
      <c r="AK57" s="1" t="s">
        <v>665</v>
      </c>
      <c r="AL57" s="7" t="s">
        <v>488</v>
      </c>
      <c r="AM57" s="21" t="s">
        <v>491</v>
      </c>
      <c r="AN57" s="1" t="s">
        <v>608</v>
      </c>
      <c r="AO57" s="8">
        <v>887</v>
      </c>
      <c r="AP57" s="8" t="s">
        <v>410</v>
      </c>
      <c r="AQ57" s="1" t="s">
        <v>416</v>
      </c>
      <c r="AS57" s="9">
        <v>2</v>
      </c>
      <c r="AT57" s="9" t="s">
        <v>666</v>
      </c>
      <c r="AU57" s="9" t="s">
        <v>1290</v>
      </c>
      <c r="AY57" s="9" t="s">
        <v>667</v>
      </c>
      <c r="BA57" s="9" t="s">
        <v>1111</v>
      </c>
      <c r="BB57" s="9" t="s">
        <v>1110</v>
      </c>
      <c r="BE57" s="9"/>
      <c r="BF57" s="9" t="s">
        <v>16</v>
      </c>
      <c r="BG57" s="9"/>
      <c r="BJ57" s="128" t="s">
        <v>1207</v>
      </c>
      <c r="BK57" s="128" t="s">
        <v>1207</v>
      </c>
      <c r="BL57" s="129" t="s">
        <v>1207</v>
      </c>
    </row>
    <row r="58" spans="1:64" ht="38.25" customHeight="1" x14ac:dyDescent="0.25">
      <c r="C58" s="22" t="s">
        <v>1000</v>
      </c>
      <c r="D58" s="1">
        <v>23315</v>
      </c>
      <c r="E58" t="str">
        <f t="shared" ref="E58" si="17">IF(AND(D58&lt;=51026,D58&gt;=38270),1," ")</f>
        <v xml:space="preserve"> </v>
      </c>
      <c r="F58">
        <f t="shared" si="14"/>
        <v>1</v>
      </c>
      <c r="G58" t="str">
        <f t="shared" ref="G58" si="18">IF(AND(D58&lt;=54216,D58&gt;=51026),1," ")</f>
        <v xml:space="preserve"> </v>
      </c>
      <c r="H58" s="4" t="s">
        <v>503</v>
      </c>
      <c r="I58" s="4" t="s">
        <v>1001</v>
      </c>
      <c r="J58" s="4" t="s">
        <v>608</v>
      </c>
      <c r="K58" s="4"/>
      <c r="L58" s="4"/>
      <c r="M58" s="5">
        <v>24</v>
      </c>
      <c r="N58" s="4"/>
      <c r="Q58" s="4"/>
      <c r="R58" s="4"/>
      <c r="S58" s="4"/>
      <c r="T58" s="4"/>
      <c r="U58" s="4"/>
      <c r="V58" s="4"/>
      <c r="W58" s="4"/>
      <c r="X58" s="4"/>
      <c r="Y58" s="4"/>
      <c r="Z58" s="4"/>
      <c r="AA58" s="4"/>
      <c r="AB58" s="4"/>
      <c r="AC58" s="4"/>
      <c r="AD58" s="4"/>
      <c r="AE58" s="4"/>
      <c r="AF58" s="4"/>
      <c r="AG58" s="4"/>
      <c r="AH58" s="4"/>
      <c r="AI58" s="4"/>
      <c r="AJ58" s="4"/>
      <c r="AK58" s="1" t="s">
        <v>1002</v>
      </c>
      <c r="AL58" s="7" t="s">
        <v>486</v>
      </c>
      <c r="AM58" s="21" t="s">
        <v>491</v>
      </c>
      <c r="AN58" s="1" t="s">
        <v>608</v>
      </c>
      <c r="AO58" s="8">
        <v>21</v>
      </c>
      <c r="AP58" s="8" t="s">
        <v>410</v>
      </c>
      <c r="AQ58" s="1" t="s">
        <v>1429</v>
      </c>
      <c r="AS58" s="9">
        <v>0</v>
      </c>
      <c r="AT58" s="9" t="s">
        <v>1003</v>
      </c>
      <c r="AU58" s="9" t="s">
        <v>1290</v>
      </c>
      <c r="AW58" s="9" t="s">
        <v>1163</v>
      </c>
      <c r="AX58" s="9" t="s">
        <v>1316</v>
      </c>
      <c r="BE58" s="9"/>
      <c r="BF58" s="9"/>
      <c r="BG58" s="9"/>
      <c r="BJ58" s="128" t="s">
        <v>1207</v>
      </c>
      <c r="BK58" s="128" t="s">
        <v>1207</v>
      </c>
      <c r="BL58" s="129" t="s">
        <v>1207</v>
      </c>
    </row>
    <row r="59" spans="1:64" ht="38.25" customHeight="1" x14ac:dyDescent="0.25">
      <c r="C59" s="22" t="s">
        <v>544</v>
      </c>
      <c r="D59" s="1">
        <v>49886</v>
      </c>
      <c r="E59">
        <f t="shared" si="0"/>
        <v>1</v>
      </c>
      <c r="F59" t="str">
        <f t="shared" ref="F59:F77" si="19">IF(D59&lt;38270,1," ")</f>
        <v xml:space="preserve"> </v>
      </c>
      <c r="G59" t="str">
        <f t="shared" si="1"/>
        <v xml:space="preserve"> </v>
      </c>
      <c r="H59" s="4" t="s">
        <v>503</v>
      </c>
      <c r="I59" s="4"/>
      <c r="J59" s="4"/>
      <c r="K59" s="4"/>
      <c r="L59" s="4"/>
      <c r="M59" s="5"/>
      <c r="N59" s="4"/>
      <c r="Q59" s="4"/>
      <c r="R59" s="4"/>
      <c r="S59" s="4"/>
      <c r="T59" s="4"/>
      <c r="U59" s="4"/>
      <c r="V59" s="4"/>
      <c r="W59" s="4"/>
      <c r="X59" s="4"/>
      <c r="Y59" s="4"/>
      <c r="Z59" s="4"/>
      <c r="AA59" s="4"/>
      <c r="AB59" s="4"/>
      <c r="AC59" s="4"/>
      <c r="AD59" s="4"/>
      <c r="AE59" s="4"/>
      <c r="AF59" s="4"/>
      <c r="AG59" s="4"/>
      <c r="AH59" s="4"/>
      <c r="AI59" s="4"/>
      <c r="AJ59" s="4"/>
      <c r="AK59" s="1"/>
      <c r="AL59" s="4" t="s">
        <v>22</v>
      </c>
      <c r="AM59" s="21"/>
      <c r="AN59" s="1" t="s">
        <v>608</v>
      </c>
      <c r="AO59" s="8"/>
      <c r="AP59" s="8" t="s">
        <v>410</v>
      </c>
      <c r="AQ59" s="1" t="s">
        <v>633</v>
      </c>
      <c r="AS59" s="9">
        <v>1</v>
      </c>
      <c r="BE59" s="9"/>
      <c r="BF59" s="9"/>
      <c r="BG59" s="9"/>
      <c r="BJ59" s="128" t="s">
        <v>1207</v>
      </c>
      <c r="BK59" s="128" t="s">
        <v>1207</v>
      </c>
      <c r="BL59" s="129" t="s">
        <v>1207</v>
      </c>
    </row>
    <row r="60" spans="1:64" ht="38.25" customHeight="1" x14ac:dyDescent="0.25">
      <c r="C60" s="22" t="s">
        <v>159</v>
      </c>
      <c r="D60" s="1">
        <v>46037</v>
      </c>
      <c r="E60">
        <f t="shared" si="0"/>
        <v>1</v>
      </c>
      <c r="F60" t="str">
        <f t="shared" si="19"/>
        <v xml:space="preserve"> </v>
      </c>
      <c r="G60" t="str">
        <f t="shared" si="1"/>
        <v xml:space="preserve"> </v>
      </c>
      <c r="H60" s="4" t="s">
        <v>494</v>
      </c>
      <c r="I60" s="4" t="s">
        <v>337</v>
      </c>
      <c r="J60" s="4"/>
      <c r="K60" s="4"/>
      <c r="L60" s="4"/>
      <c r="M60" s="5">
        <v>58</v>
      </c>
      <c r="N60" s="4"/>
      <c r="Q60" s="4"/>
      <c r="R60" s="4"/>
      <c r="S60" s="4"/>
      <c r="T60" s="4"/>
      <c r="U60" s="4"/>
      <c r="V60" s="4"/>
      <c r="W60" s="4"/>
      <c r="X60" s="4"/>
      <c r="Y60" s="4"/>
      <c r="Z60" s="4"/>
      <c r="AA60" s="4"/>
      <c r="AB60" s="4"/>
      <c r="AC60" s="4"/>
      <c r="AD60" s="4"/>
      <c r="AE60" s="4"/>
      <c r="AF60" s="4"/>
      <c r="AG60" s="4"/>
      <c r="AH60" s="4"/>
      <c r="AI60" s="4"/>
      <c r="AJ60" s="4"/>
      <c r="AK60" s="1"/>
      <c r="AL60" s="4" t="s">
        <v>22</v>
      </c>
      <c r="AM60" s="21" t="s">
        <v>491</v>
      </c>
      <c r="AN60" s="1" t="s">
        <v>608</v>
      </c>
      <c r="AO60" s="8">
        <v>130</v>
      </c>
      <c r="AP60" s="8" t="s">
        <v>410</v>
      </c>
      <c r="AQ60" s="1" t="s">
        <v>416</v>
      </c>
      <c r="AS60" s="9">
        <v>2</v>
      </c>
      <c r="AZ60" s="9" t="s">
        <v>1032</v>
      </c>
      <c r="BA60" s="9" t="s">
        <v>1041</v>
      </c>
      <c r="BB60" s="9" t="s">
        <v>1042</v>
      </c>
      <c r="BE60" s="9"/>
      <c r="BF60" s="9"/>
      <c r="BG60" s="9"/>
      <c r="BJ60" s="128" t="s">
        <v>1207</v>
      </c>
      <c r="BK60" s="128" t="s">
        <v>1207</v>
      </c>
      <c r="BL60" s="129" t="s">
        <v>1207</v>
      </c>
    </row>
    <row r="61" spans="1:64" ht="38.25" customHeight="1" x14ac:dyDescent="0.25">
      <c r="C61" s="22" t="s">
        <v>160</v>
      </c>
      <c r="D61" s="1">
        <v>29250</v>
      </c>
      <c r="E61" t="str">
        <f t="shared" si="0"/>
        <v xml:space="preserve"> </v>
      </c>
      <c r="F61">
        <f t="shared" si="19"/>
        <v>1</v>
      </c>
      <c r="G61" t="str">
        <f t="shared" si="1"/>
        <v xml:space="preserve"> </v>
      </c>
      <c r="H61" s="4" t="s">
        <v>494</v>
      </c>
      <c r="I61" s="4" t="s">
        <v>338</v>
      </c>
      <c r="J61" s="4"/>
      <c r="K61" s="4"/>
      <c r="L61" s="4"/>
      <c r="M61" s="5">
        <v>122</v>
      </c>
      <c r="N61" s="4"/>
      <c r="Q61" s="4"/>
      <c r="R61" s="4"/>
      <c r="S61" s="4"/>
      <c r="T61" s="4"/>
      <c r="U61" s="4"/>
      <c r="V61" s="4"/>
      <c r="W61" s="4"/>
      <c r="X61" s="4"/>
      <c r="Y61" s="4"/>
      <c r="Z61" s="4"/>
      <c r="AA61" s="4"/>
      <c r="AB61" s="4"/>
      <c r="AC61" s="4"/>
      <c r="AD61" s="4"/>
      <c r="AE61" s="4"/>
      <c r="AF61" s="4"/>
      <c r="AG61" s="4"/>
      <c r="AH61" s="4"/>
      <c r="AI61" s="4"/>
      <c r="AJ61" s="4"/>
      <c r="AK61" s="1"/>
      <c r="AL61" s="4" t="s">
        <v>22</v>
      </c>
      <c r="AM61" s="21" t="s">
        <v>491</v>
      </c>
      <c r="AN61" s="1" t="s">
        <v>608</v>
      </c>
      <c r="AO61" s="8">
        <v>200</v>
      </c>
      <c r="AP61" s="8" t="s">
        <v>410</v>
      </c>
      <c r="AQ61" s="1" t="s">
        <v>416</v>
      </c>
      <c r="AS61" s="9">
        <v>2</v>
      </c>
      <c r="AZ61" s="9" t="s">
        <v>1038</v>
      </c>
      <c r="BA61" s="9" t="s">
        <v>1082</v>
      </c>
      <c r="BB61" s="9" t="s">
        <v>1083</v>
      </c>
      <c r="BE61" s="9"/>
      <c r="BF61" s="9"/>
      <c r="BG61" s="9"/>
      <c r="BJ61" s="128" t="s">
        <v>1207</v>
      </c>
      <c r="BK61" s="128" t="s">
        <v>1207</v>
      </c>
      <c r="BL61" s="129" t="s">
        <v>1207</v>
      </c>
    </row>
    <row r="62" spans="1:64" ht="38.25" customHeight="1" x14ac:dyDescent="0.25">
      <c r="C62" s="22" t="s">
        <v>88</v>
      </c>
      <c r="D62" s="1">
        <v>39667</v>
      </c>
      <c r="E62">
        <f t="shared" ref="E62:E122" si="20">IF(AND(D62&lt;=51026,D62&gt;=38270),1," ")</f>
        <v>1</v>
      </c>
      <c r="F62" t="str">
        <f t="shared" si="19"/>
        <v xml:space="preserve"> </v>
      </c>
      <c r="G62" t="str">
        <f t="shared" ref="G62:G122" si="21">IF(AND(D62&lt;=54216,D62&gt;=51026),1," ")</f>
        <v xml:space="preserve"> </v>
      </c>
      <c r="H62" s="4" t="s">
        <v>511</v>
      </c>
      <c r="I62" s="4" t="s">
        <v>960</v>
      </c>
      <c r="J62" s="4" t="s">
        <v>607</v>
      </c>
      <c r="K62" s="4"/>
      <c r="L62" s="4"/>
      <c r="M62" s="5">
        <v>101</v>
      </c>
      <c r="N62" s="4" t="s">
        <v>931</v>
      </c>
      <c r="Q62" s="4"/>
      <c r="R62" s="4"/>
      <c r="S62" s="4"/>
      <c r="T62" s="4"/>
      <c r="U62" s="4"/>
      <c r="V62" s="4"/>
      <c r="W62" s="4"/>
      <c r="X62" s="4"/>
      <c r="Y62" s="4"/>
      <c r="Z62" s="4"/>
      <c r="AA62" s="4"/>
      <c r="AB62" s="4"/>
      <c r="AC62" s="4"/>
      <c r="AD62" s="4"/>
      <c r="AE62" s="4"/>
      <c r="AF62" s="4"/>
      <c r="AG62" s="4"/>
      <c r="AH62" s="4"/>
      <c r="AI62" s="4"/>
      <c r="AJ62" s="4"/>
      <c r="AK62" s="1" t="s">
        <v>961</v>
      </c>
      <c r="AL62" s="7" t="s">
        <v>486</v>
      </c>
      <c r="AM62" s="21" t="s">
        <v>491</v>
      </c>
      <c r="AN62" s="1" t="s">
        <v>608</v>
      </c>
      <c r="AO62" s="8">
        <v>380</v>
      </c>
      <c r="AP62" s="8" t="s">
        <v>412</v>
      </c>
      <c r="AQ62" s="1" t="s">
        <v>416</v>
      </c>
      <c r="AS62" s="9">
        <v>2</v>
      </c>
      <c r="AW62" s="9" t="s">
        <v>1309</v>
      </c>
      <c r="AX62" s="9" t="s">
        <v>1316</v>
      </c>
      <c r="BE62" s="9"/>
      <c r="BF62" s="9"/>
      <c r="BG62" s="9" t="s">
        <v>1179</v>
      </c>
      <c r="BH62" s="9" t="s">
        <v>1316</v>
      </c>
      <c r="BJ62" s="128" t="s">
        <v>1207</v>
      </c>
      <c r="BK62" s="128" t="s">
        <v>1207</v>
      </c>
      <c r="BL62" s="129" t="s">
        <v>1207</v>
      </c>
    </row>
    <row r="63" spans="1:64" ht="38.25" customHeight="1" x14ac:dyDescent="0.25">
      <c r="B63" s="9" t="s">
        <v>607</v>
      </c>
      <c r="C63" s="23" t="s">
        <v>545</v>
      </c>
      <c r="D63" s="9">
        <v>46037</v>
      </c>
      <c r="E63">
        <f t="shared" si="20"/>
        <v>1</v>
      </c>
      <c r="F63" t="str">
        <f t="shared" si="19"/>
        <v xml:space="preserve"> </v>
      </c>
      <c r="G63" t="str">
        <f t="shared" si="21"/>
        <v xml:space="preserve"> </v>
      </c>
      <c r="H63" s="9" t="s">
        <v>503</v>
      </c>
      <c r="J63" s="9" t="s">
        <v>608</v>
      </c>
      <c r="K63" s="9" t="s">
        <v>608</v>
      </c>
      <c r="M63" s="9" t="s">
        <v>1194</v>
      </c>
      <c r="N63" s="9" t="s">
        <v>622</v>
      </c>
      <c r="O63" s="9" t="s">
        <v>1297</v>
      </c>
      <c r="AD63" s="9">
        <v>1</v>
      </c>
      <c r="AG63" s="9">
        <v>1</v>
      </c>
      <c r="AH63" s="9"/>
      <c r="AJ63" s="9">
        <v>1</v>
      </c>
      <c r="AK63" s="9"/>
      <c r="AL63" s="4" t="s">
        <v>22</v>
      </c>
      <c r="AM63" s="21" t="s">
        <v>491</v>
      </c>
      <c r="AN63" s="1" t="s">
        <v>608</v>
      </c>
      <c r="AO63" s="20" t="s">
        <v>1196</v>
      </c>
      <c r="AP63" s="20"/>
      <c r="AT63" s="9" t="s">
        <v>1218</v>
      </c>
      <c r="AU63" s="9" t="s">
        <v>1290</v>
      </c>
      <c r="BE63" s="9"/>
      <c r="BF63" s="9"/>
      <c r="BG63" s="9"/>
      <c r="BJ63" s="128" t="s">
        <v>1207</v>
      </c>
      <c r="BK63" s="128" t="s">
        <v>1207</v>
      </c>
      <c r="BL63" s="129" t="s">
        <v>1207</v>
      </c>
    </row>
    <row r="64" spans="1:64" ht="38.25" customHeight="1" x14ac:dyDescent="0.25">
      <c r="C64" s="23" t="s">
        <v>1141</v>
      </c>
      <c r="D64" s="1">
        <v>20346</v>
      </c>
      <c r="E64" t="str">
        <f t="shared" si="20"/>
        <v xml:space="preserve"> </v>
      </c>
      <c r="F64">
        <f t="shared" si="19"/>
        <v>1</v>
      </c>
      <c r="G64" t="str">
        <f t="shared" si="21"/>
        <v xml:space="preserve"> </v>
      </c>
      <c r="AH64" s="9"/>
      <c r="AK64" s="9"/>
      <c r="AL64" s="4"/>
      <c r="AM64" s="21"/>
      <c r="AN64" s="1" t="s">
        <v>608</v>
      </c>
      <c r="AO64" s="20"/>
      <c r="AP64" s="20"/>
      <c r="BD64" s="9" t="s">
        <v>1142</v>
      </c>
      <c r="BE64" s="73">
        <v>43258</v>
      </c>
      <c r="BF64" s="9"/>
      <c r="BG64" s="9"/>
      <c r="BJ64" s="128" t="s">
        <v>1207</v>
      </c>
      <c r="BK64" s="128" t="s">
        <v>1207</v>
      </c>
      <c r="BL64" s="129" t="s">
        <v>1207</v>
      </c>
    </row>
    <row r="65" spans="1:64" ht="38.25" customHeight="1" x14ac:dyDescent="0.25">
      <c r="A65" s="9" t="s">
        <v>607</v>
      </c>
      <c r="B65" s="9" t="s">
        <v>607</v>
      </c>
      <c r="C65" s="22" t="s">
        <v>48</v>
      </c>
      <c r="D65" s="1">
        <v>20346</v>
      </c>
      <c r="E65" t="str">
        <f t="shared" si="20"/>
        <v xml:space="preserve"> </v>
      </c>
      <c r="F65">
        <f t="shared" si="19"/>
        <v>1</v>
      </c>
      <c r="G65" t="str">
        <f t="shared" si="21"/>
        <v xml:space="preserve"> </v>
      </c>
      <c r="H65" s="4" t="s">
        <v>501</v>
      </c>
      <c r="I65" s="4" t="s">
        <v>239</v>
      </c>
      <c r="J65" s="4" t="s">
        <v>607</v>
      </c>
      <c r="K65" s="4" t="s">
        <v>607</v>
      </c>
      <c r="L65" s="4" t="s">
        <v>607</v>
      </c>
      <c r="M65" s="5">
        <f>1224+8720</f>
        <v>9944</v>
      </c>
      <c r="N65" s="4" t="s">
        <v>670</v>
      </c>
      <c r="O65" s="9" t="s">
        <v>1299</v>
      </c>
      <c r="P65" s="9" t="s">
        <v>1383</v>
      </c>
      <c r="Q65" s="4">
        <v>0</v>
      </c>
      <c r="R65" s="4">
        <v>0</v>
      </c>
      <c r="S65" s="4">
        <v>0</v>
      </c>
      <c r="T65" s="4">
        <v>0</v>
      </c>
      <c r="U65" s="4">
        <v>2</v>
      </c>
      <c r="V65" s="4">
        <v>1</v>
      </c>
      <c r="W65" s="4">
        <v>2</v>
      </c>
      <c r="X65" s="4">
        <v>0</v>
      </c>
      <c r="Y65" s="4">
        <v>0</v>
      </c>
      <c r="Z65" s="4">
        <v>1</v>
      </c>
      <c r="AA65" s="4">
        <v>2</v>
      </c>
      <c r="AB65" s="4">
        <v>1</v>
      </c>
      <c r="AC65" s="4">
        <v>0</v>
      </c>
      <c r="AD65" s="4">
        <v>1</v>
      </c>
      <c r="AE65" s="4">
        <v>0</v>
      </c>
      <c r="AF65" s="4">
        <v>0</v>
      </c>
      <c r="AG65" s="4">
        <v>0</v>
      </c>
      <c r="AH65" s="4">
        <v>0</v>
      </c>
      <c r="AI65" s="4">
        <v>2</v>
      </c>
      <c r="AJ65" s="4"/>
      <c r="AK65" s="12" t="s">
        <v>669</v>
      </c>
      <c r="AL65" s="7" t="s">
        <v>485</v>
      </c>
      <c r="AM65" s="21" t="s">
        <v>491</v>
      </c>
      <c r="AN65" s="1" t="s">
        <v>608</v>
      </c>
      <c r="AO65" s="8">
        <v>32815</v>
      </c>
      <c r="AP65" s="8" t="s">
        <v>409</v>
      </c>
      <c r="AQ65" s="1" t="s">
        <v>668</v>
      </c>
      <c r="AV65" s="9" t="s">
        <v>941</v>
      </c>
      <c r="AW65" s="9" t="s">
        <v>1319</v>
      </c>
      <c r="AX65" s="9" t="s">
        <v>1318</v>
      </c>
      <c r="BE65" s="9"/>
      <c r="BF65" s="9" t="s">
        <v>16</v>
      </c>
      <c r="BG65" s="9" t="s">
        <v>940</v>
      </c>
      <c r="BH65" s="9" t="s">
        <v>1318</v>
      </c>
      <c r="BI65" s="9" t="s">
        <v>939</v>
      </c>
      <c r="BJ65" s="128" t="s">
        <v>1207</v>
      </c>
      <c r="BK65" s="128" t="s">
        <v>1207</v>
      </c>
      <c r="BL65" s="129" t="s">
        <v>1207</v>
      </c>
    </row>
    <row r="66" spans="1:64" ht="38.25" customHeight="1" x14ac:dyDescent="0.25">
      <c r="C66" s="22" t="s">
        <v>49</v>
      </c>
      <c r="D66" s="1">
        <v>38750</v>
      </c>
      <c r="E66">
        <f t="shared" si="20"/>
        <v>1</v>
      </c>
      <c r="F66" t="str">
        <f t="shared" si="19"/>
        <v xml:space="preserve"> </v>
      </c>
      <c r="G66" t="str">
        <f t="shared" si="21"/>
        <v xml:space="preserve"> </v>
      </c>
      <c r="H66" s="4" t="s">
        <v>515</v>
      </c>
      <c r="I66" s="4" t="s">
        <v>240</v>
      </c>
      <c r="J66" s="4" t="s">
        <v>607</v>
      </c>
      <c r="K66" s="4"/>
      <c r="L66" s="4"/>
      <c r="M66" s="5">
        <v>759</v>
      </c>
      <c r="N66" s="4" t="s">
        <v>931</v>
      </c>
      <c r="Q66" s="4"/>
      <c r="R66" s="4"/>
      <c r="S66" s="4"/>
      <c r="T66" s="4"/>
      <c r="U66" s="4"/>
      <c r="V66" s="4"/>
      <c r="W66" s="4"/>
      <c r="X66" s="4"/>
      <c r="Y66" s="4"/>
      <c r="Z66" s="4"/>
      <c r="AA66" s="4"/>
      <c r="AB66" s="4"/>
      <c r="AC66" s="4"/>
      <c r="AD66" s="4"/>
      <c r="AE66" s="4"/>
      <c r="AF66" s="4"/>
      <c r="AG66" s="4"/>
      <c r="AH66" s="4"/>
      <c r="AI66" s="4"/>
      <c r="AJ66" s="4"/>
      <c r="AK66" s="12"/>
      <c r="AL66" s="7" t="s">
        <v>485</v>
      </c>
      <c r="AM66" s="21" t="s">
        <v>491</v>
      </c>
      <c r="AN66" s="1" t="s">
        <v>608</v>
      </c>
      <c r="AO66" s="8">
        <v>1998</v>
      </c>
      <c r="AP66" s="8" t="s">
        <v>410</v>
      </c>
      <c r="AQ66" s="1" t="s">
        <v>425</v>
      </c>
      <c r="AS66" s="9">
        <v>1</v>
      </c>
      <c r="AT66" s="9" t="s">
        <v>942</v>
      </c>
      <c r="AU66" s="9" t="s">
        <v>1290</v>
      </c>
      <c r="AW66" s="9" t="s">
        <v>1320</v>
      </c>
      <c r="AX66" s="9" t="s">
        <v>1316</v>
      </c>
      <c r="BE66" s="9"/>
      <c r="BF66" s="9"/>
      <c r="BG66" s="9"/>
      <c r="BJ66" s="128" t="s">
        <v>1207</v>
      </c>
      <c r="BK66" s="128">
        <v>1</v>
      </c>
      <c r="BL66" s="129" t="s">
        <v>1207</v>
      </c>
    </row>
    <row r="67" spans="1:64" ht="38.25" customHeight="1" x14ac:dyDescent="0.25">
      <c r="A67" s="9" t="s">
        <v>607</v>
      </c>
      <c r="B67" s="9" t="s">
        <v>607</v>
      </c>
      <c r="C67" s="22" t="s">
        <v>50</v>
      </c>
      <c r="D67" s="1">
        <v>20346</v>
      </c>
      <c r="E67" t="str">
        <f t="shared" si="20"/>
        <v xml:space="preserve"> </v>
      </c>
      <c r="F67">
        <f t="shared" si="19"/>
        <v>1</v>
      </c>
      <c r="G67" t="str">
        <f t="shared" si="21"/>
        <v xml:space="preserve"> </v>
      </c>
      <c r="H67" s="4" t="s">
        <v>492</v>
      </c>
      <c r="I67" s="4" t="s">
        <v>241</v>
      </c>
      <c r="J67" s="4" t="s">
        <v>607</v>
      </c>
      <c r="K67" s="4" t="s">
        <v>607</v>
      </c>
      <c r="L67" s="4" t="s">
        <v>607</v>
      </c>
      <c r="M67" s="5">
        <v>584</v>
      </c>
      <c r="N67" s="4" t="s">
        <v>705</v>
      </c>
      <c r="O67" s="9" t="s">
        <v>1299</v>
      </c>
      <c r="P67" s="9" t="s">
        <v>1383</v>
      </c>
      <c r="Q67" s="4">
        <v>0</v>
      </c>
      <c r="R67" s="4">
        <v>0</v>
      </c>
      <c r="S67" s="4">
        <v>0</v>
      </c>
      <c r="T67" s="4">
        <v>1</v>
      </c>
      <c r="U67" s="4">
        <v>0</v>
      </c>
      <c r="V67" s="4">
        <v>0</v>
      </c>
      <c r="W67" s="4">
        <v>0</v>
      </c>
      <c r="X67" s="4">
        <v>0</v>
      </c>
      <c r="Y67" s="4">
        <v>0</v>
      </c>
      <c r="Z67" s="4">
        <v>1</v>
      </c>
      <c r="AA67" s="4">
        <v>0</v>
      </c>
      <c r="AB67" s="4">
        <v>0</v>
      </c>
      <c r="AC67" s="4">
        <v>1</v>
      </c>
      <c r="AD67" s="4">
        <v>0</v>
      </c>
      <c r="AE67" s="4">
        <v>0</v>
      </c>
      <c r="AF67" s="4">
        <v>0</v>
      </c>
      <c r="AG67" s="4">
        <v>1</v>
      </c>
      <c r="AH67" s="4">
        <v>1</v>
      </c>
      <c r="AI67" s="4">
        <v>1</v>
      </c>
      <c r="AJ67" s="4"/>
      <c r="AK67" s="1" t="s">
        <v>704</v>
      </c>
      <c r="AL67" s="7" t="s">
        <v>485</v>
      </c>
      <c r="AM67" s="21" t="s">
        <v>491</v>
      </c>
      <c r="AN67" s="1" t="s">
        <v>608</v>
      </c>
      <c r="AO67" s="8">
        <v>1927</v>
      </c>
      <c r="AP67" s="8" t="s">
        <v>409</v>
      </c>
      <c r="AQ67" s="1" t="s">
        <v>426</v>
      </c>
      <c r="AT67" s="9" t="s">
        <v>706</v>
      </c>
      <c r="AU67" s="9" t="s">
        <v>1291</v>
      </c>
      <c r="AV67" s="9" t="s">
        <v>875</v>
      </c>
      <c r="AW67" s="9" t="s">
        <v>1164</v>
      </c>
      <c r="AX67" s="9" t="s">
        <v>1312</v>
      </c>
      <c r="BE67" s="9"/>
      <c r="BF67" s="9" t="s">
        <v>16</v>
      </c>
      <c r="BG67" s="9" t="s">
        <v>897</v>
      </c>
      <c r="BH67" s="9" t="s">
        <v>1312</v>
      </c>
      <c r="BJ67" s="128">
        <v>1</v>
      </c>
      <c r="BK67" s="128">
        <v>1</v>
      </c>
      <c r="BL67" s="129" t="s">
        <v>1207</v>
      </c>
    </row>
    <row r="68" spans="1:64" ht="38.25" customHeight="1" x14ac:dyDescent="0.25">
      <c r="C68" s="22" t="s">
        <v>200</v>
      </c>
      <c r="D68" s="1">
        <v>38792</v>
      </c>
      <c r="E68">
        <f t="shared" si="20"/>
        <v>1</v>
      </c>
      <c r="F68" t="str">
        <f t="shared" si="19"/>
        <v xml:space="preserve"> </v>
      </c>
      <c r="G68" t="str">
        <f t="shared" si="21"/>
        <v xml:space="preserve"> </v>
      </c>
      <c r="H68" s="4" t="s">
        <v>511</v>
      </c>
      <c r="I68" s="4"/>
      <c r="J68" s="4"/>
      <c r="K68" s="4"/>
      <c r="L68" s="4"/>
      <c r="M68" s="14"/>
      <c r="N68" s="4"/>
      <c r="Q68" s="4"/>
      <c r="R68" s="4"/>
      <c r="S68" s="4"/>
      <c r="T68" s="4"/>
      <c r="U68" s="4"/>
      <c r="V68" s="4"/>
      <c r="W68" s="4"/>
      <c r="X68" s="4"/>
      <c r="Y68" s="4"/>
      <c r="Z68" s="4"/>
      <c r="AA68" s="4"/>
      <c r="AB68" s="4"/>
      <c r="AC68" s="4"/>
      <c r="AD68" s="4"/>
      <c r="AE68" s="4"/>
      <c r="AF68" s="4"/>
      <c r="AG68" s="4"/>
      <c r="AH68" s="4"/>
      <c r="AI68" s="4"/>
      <c r="AJ68" s="4"/>
      <c r="AK68" s="1"/>
      <c r="AL68" s="7" t="s">
        <v>22</v>
      </c>
      <c r="AM68" s="21" t="s">
        <v>491</v>
      </c>
      <c r="AN68" s="1" t="s">
        <v>608</v>
      </c>
      <c r="AO68" s="15"/>
      <c r="AP68" s="15"/>
      <c r="AQ68" s="16"/>
      <c r="BA68" s="9" t="s">
        <v>1156</v>
      </c>
      <c r="BB68" s="9" t="s">
        <v>1157</v>
      </c>
      <c r="BE68" s="9"/>
      <c r="BF68" s="9"/>
      <c r="BG68" s="9"/>
      <c r="BJ68" s="128" t="s">
        <v>1207</v>
      </c>
      <c r="BK68" s="128" t="s">
        <v>1207</v>
      </c>
      <c r="BL68" s="129" t="s">
        <v>1207</v>
      </c>
    </row>
    <row r="69" spans="1:64" ht="38.25" customHeight="1" x14ac:dyDescent="0.25">
      <c r="B69" s="9" t="s">
        <v>607</v>
      </c>
      <c r="C69" s="22" t="s">
        <v>89</v>
      </c>
      <c r="D69" s="1">
        <v>31027</v>
      </c>
      <c r="E69" t="str">
        <f t="shared" si="20"/>
        <v xml:space="preserve"> </v>
      </c>
      <c r="F69">
        <f t="shared" si="19"/>
        <v>1</v>
      </c>
      <c r="G69" t="str">
        <f t="shared" si="21"/>
        <v xml:space="preserve"> </v>
      </c>
      <c r="H69" s="4" t="s">
        <v>548</v>
      </c>
      <c r="I69" s="4" t="s">
        <v>274</v>
      </c>
      <c r="J69" s="4" t="s">
        <v>607</v>
      </c>
      <c r="K69" s="4" t="s">
        <v>607</v>
      </c>
      <c r="L69" s="4"/>
      <c r="M69" s="5">
        <v>2800</v>
      </c>
      <c r="N69" s="4" t="s">
        <v>1221</v>
      </c>
      <c r="O69" s="9" t="s">
        <v>1296</v>
      </c>
      <c r="Q69" s="4"/>
      <c r="R69" s="4"/>
      <c r="S69" s="4"/>
      <c r="T69" s="4"/>
      <c r="U69" s="4"/>
      <c r="V69" s="4">
        <v>1</v>
      </c>
      <c r="W69" s="4"/>
      <c r="X69" s="4"/>
      <c r="Y69" s="4"/>
      <c r="Z69" s="4"/>
      <c r="AA69" s="4"/>
      <c r="AB69" s="4"/>
      <c r="AC69" s="4"/>
      <c r="AD69" s="4"/>
      <c r="AE69" s="4"/>
      <c r="AF69" s="4"/>
      <c r="AG69" s="4">
        <v>1</v>
      </c>
      <c r="AH69" s="4"/>
      <c r="AI69" s="4"/>
      <c r="AJ69" s="4">
        <v>1</v>
      </c>
      <c r="AK69" s="1" t="s">
        <v>1219</v>
      </c>
      <c r="AL69" s="7" t="s">
        <v>486</v>
      </c>
      <c r="AM69" s="21" t="s">
        <v>491</v>
      </c>
      <c r="AN69" s="1" t="s">
        <v>608</v>
      </c>
      <c r="AO69" s="8">
        <v>7000</v>
      </c>
      <c r="AP69" s="8"/>
      <c r="AQ69" s="1"/>
      <c r="BE69" s="9"/>
      <c r="BF69" s="9"/>
      <c r="BG69" s="9" t="s">
        <v>1348</v>
      </c>
      <c r="BH69" s="9" t="s">
        <v>1327</v>
      </c>
      <c r="BJ69" s="128" t="s">
        <v>1207</v>
      </c>
      <c r="BK69" s="128" t="s">
        <v>1207</v>
      </c>
      <c r="BL69" s="129" t="s">
        <v>1207</v>
      </c>
    </row>
    <row r="70" spans="1:64" ht="38.25" customHeight="1" x14ac:dyDescent="0.25">
      <c r="C70" s="22" t="s">
        <v>1145</v>
      </c>
      <c r="D70" s="1">
        <v>31027</v>
      </c>
      <c r="E70" t="str">
        <f t="shared" si="20"/>
        <v xml:space="preserve"> </v>
      </c>
      <c r="F70">
        <f t="shared" si="19"/>
        <v>1</v>
      </c>
      <c r="G70" t="str">
        <f t="shared" si="21"/>
        <v xml:space="preserve"> </v>
      </c>
      <c r="H70" s="4"/>
      <c r="I70" s="4"/>
      <c r="J70" s="4"/>
      <c r="K70" s="4"/>
      <c r="L70" s="4"/>
      <c r="M70" s="5"/>
      <c r="N70" s="4"/>
      <c r="Q70" s="4"/>
      <c r="R70" s="4"/>
      <c r="S70" s="4"/>
      <c r="T70" s="4"/>
      <c r="U70" s="4"/>
      <c r="V70" s="4"/>
      <c r="W70" s="4"/>
      <c r="X70" s="4"/>
      <c r="Y70" s="4"/>
      <c r="Z70" s="4"/>
      <c r="AA70" s="4"/>
      <c r="AB70" s="4"/>
      <c r="AC70" s="4"/>
      <c r="AD70" s="4"/>
      <c r="AE70" s="4"/>
      <c r="AF70" s="4"/>
      <c r="AG70" s="4"/>
      <c r="AH70" s="4"/>
      <c r="AI70" s="4"/>
      <c r="AJ70" s="4"/>
      <c r="AK70" s="1"/>
      <c r="AL70" s="7"/>
      <c r="AM70" s="21"/>
      <c r="AN70" s="1" t="s">
        <v>608</v>
      </c>
      <c r="AO70" s="8"/>
      <c r="AP70" s="8"/>
      <c r="AQ70" s="1"/>
      <c r="BD70" s="9" t="s">
        <v>1146</v>
      </c>
      <c r="BE70" s="9" t="s">
        <v>1147</v>
      </c>
      <c r="BF70" s="9"/>
      <c r="BG70" s="9"/>
      <c r="BJ70" s="128" t="s">
        <v>1207</v>
      </c>
      <c r="BK70" s="128" t="s">
        <v>1207</v>
      </c>
      <c r="BL70" s="129" t="s">
        <v>1207</v>
      </c>
    </row>
    <row r="71" spans="1:64" ht="38.25" customHeight="1" x14ac:dyDescent="0.25">
      <c r="A71" s="9" t="s">
        <v>607</v>
      </c>
      <c r="B71" s="9" t="s">
        <v>607</v>
      </c>
      <c r="C71" s="22" t="s">
        <v>90</v>
      </c>
      <c r="D71" s="1">
        <v>31027</v>
      </c>
      <c r="E71" t="str">
        <f t="shared" si="20"/>
        <v xml:space="preserve"> </v>
      </c>
      <c r="F71">
        <f t="shared" si="19"/>
        <v>1</v>
      </c>
      <c r="G71" t="str">
        <f t="shared" si="21"/>
        <v xml:space="preserve"> </v>
      </c>
      <c r="H71" s="4" t="s">
        <v>501</v>
      </c>
      <c r="I71" s="4" t="s">
        <v>275</v>
      </c>
      <c r="J71" s="4" t="s">
        <v>607</v>
      </c>
      <c r="K71" s="4" t="s">
        <v>607</v>
      </c>
      <c r="L71" s="4" t="s">
        <v>607</v>
      </c>
      <c r="M71" s="5">
        <v>2822</v>
      </c>
      <c r="N71" s="4" t="s">
        <v>671</v>
      </c>
      <c r="O71" s="9" t="s">
        <v>1299</v>
      </c>
      <c r="P71" s="9" t="s">
        <v>1384</v>
      </c>
      <c r="Q71" s="4">
        <v>0</v>
      </c>
      <c r="R71" s="4">
        <v>2</v>
      </c>
      <c r="S71" s="4">
        <v>1</v>
      </c>
      <c r="T71" s="4">
        <v>1</v>
      </c>
      <c r="U71" s="4">
        <v>2</v>
      </c>
      <c r="V71" s="4">
        <v>2</v>
      </c>
      <c r="W71" s="4">
        <v>1</v>
      </c>
      <c r="X71" s="4">
        <v>0</v>
      </c>
      <c r="Y71" s="4">
        <v>0</v>
      </c>
      <c r="Z71" s="4">
        <v>0</v>
      </c>
      <c r="AA71" s="4">
        <v>1</v>
      </c>
      <c r="AB71" s="4">
        <v>0</v>
      </c>
      <c r="AC71" s="4">
        <v>1</v>
      </c>
      <c r="AD71" s="4">
        <v>2</v>
      </c>
      <c r="AE71" s="4">
        <v>0</v>
      </c>
      <c r="AF71" s="4">
        <v>0</v>
      </c>
      <c r="AG71" s="4">
        <v>0</v>
      </c>
      <c r="AH71" s="4">
        <v>0</v>
      </c>
      <c r="AI71" s="4">
        <v>2</v>
      </c>
      <c r="AJ71" s="4"/>
      <c r="AK71" s="1" t="s">
        <v>672</v>
      </c>
      <c r="AL71" s="7" t="s">
        <v>486</v>
      </c>
      <c r="AM71" s="21" t="s">
        <v>491</v>
      </c>
      <c r="AN71" s="1" t="s">
        <v>608</v>
      </c>
      <c r="AO71" s="8">
        <v>7250</v>
      </c>
      <c r="AP71" s="8" t="s">
        <v>411</v>
      </c>
      <c r="AQ71" s="1" t="s">
        <v>446</v>
      </c>
      <c r="AT71" s="9" t="s">
        <v>646</v>
      </c>
      <c r="AU71" s="9" t="s">
        <v>1291</v>
      </c>
      <c r="AW71" s="9" t="s">
        <v>1310</v>
      </c>
      <c r="AX71" s="9" t="s">
        <v>1318</v>
      </c>
      <c r="BD71" s="9" t="s">
        <v>1143</v>
      </c>
      <c r="BE71" s="30">
        <v>42902</v>
      </c>
      <c r="BF71" s="9" t="s">
        <v>16</v>
      </c>
      <c r="BG71" s="9" t="s">
        <v>1165</v>
      </c>
      <c r="BH71" s="9" t="s">
        <v>1316</v>
      </c>
      <c r="BI71" s="9" t="s">
        <v>953</v>
      </c>
      <c r="BJ71" s="128" t="s">
        <v>1207</v>
      </c>
      <c r="BK71" s="128" t="s">
        <v>1207</v>
      </c>
      <c r="BL71" s="129">
        <v>1</v>
      </c>
    </row>
    <row r="72" spans="1:64" ht="38.25" customHeight="1" x14ac:dyDescent="0.25">
      <c r="B72" s="9" t="s">
        <v>607</v>
      </c>
      <c r="C72" s="22" t="s">
        <v>1422</v>
      </c>
      <c r="D72" s="1">
        <v>45365</v>
      </c>
      <c r="E72">
        <f t="shared" si="20"/>
        <v>1</v>
      </c>
      <c r="F72" t="str">
        <f t="shared" si="19"/>
        <v xml:space="preserve"> </v>
      </c>
      <c r="G72" t="str">
        <f t="shared" si="21"/>
        <v xml:space="preserve"> </v>
      </c>
      <c r="H72" s="4" t="s">
        <v>501</v>
      </c>
      <c r="I72" s="4" t="s">
        <v>306</v>
      </c>
      <c r="J72" s="4" t="s">
        <v>608</v>
      </c>
      <c r="K72" s="4" t="s">
        <v>607</v>
      </c>
      <c r="L72" s="4"/>
      <c r="M72" s="14">
        <v>366</v>
      </c>
      <c r="N72" s="4" t="s">
        <v>661</v>
      </c>
      <c r="O72" s="9" t="s">
        <v>1302</v>
      </c>
      <c r="Q72" s="4"/>
      <c r="R72" s="4"/>
      <c r="S72" s="4"/>
      <c r="T72" s="4"/>
      <c r="U72" s="4">
        <v>1</v>
      </c>
      <c r="V72" s="4"/>
      <c r="W72" s="4"/>
      <c r="X72" s="4"/>
      <c r="Y72" s="4"/>
      <c r="Z72" s="4"/>
      <c r="AA72" s="4"/>
      <c r="AB72" s="4"/>
      <c r="AC72" s="4">
        <v>1</v>
      </c>
      <c r="AD72" s="4"/>
      <c r="AE72" s="4"/>
      <c r="AF72" s="4"/>
      <c r="AG72" s="4">
        <v>1</v>
      </c>
      <c r="AH72" s="4"/>
      <c r="AI72" s="4">
        <v>1</v>
      </c>
      <c r="AJ72" s="4"/>
      <c r="AK72" s="1" t="s">
        <v>1222</v>
      </c>
      <c r="AL72" s="7" t="s">
        <v>488</v>
      </c>
      <c r="AM72" s="21" t="s">
        <v>491</v>
      </c>
      <c r="AN72" s="1" t="s">
        <v>608</v>
      </c>
      <c r="AO72" s="15">
        <v>675</v>
      </c>
      <c r="AP72" s="15" t="s">
        <v>410</v>
      </c>
      <c r="AQ72" s="16" t="s">
        <v>417</v>
      </c>
      <c r="AS72" s="9">
        <v>3</v>
      </c>
      <c r="AT72" s="9" t="s">
        <v>1223</v>
      </c>
      <c r="AU72" s="9" t="s">
        <v>1290</v>
      </c>
      <c r="BE72" s="9"/>
      <c r="BF72" s="9"/>
      <c r="BG72" s="9"/>
      <c r="BJ72" s="128" t="s">
        <v>1207</v>
      </c>
      <c r="BK72" s="128" t="s">
        <v>1207</v>
      </c>
      <c r="BL72" s="129" t="s">
        <v>1207</v>
      </c>
    </row>
    <row r="73" spans="1:64" ht="38.25" customHeight="1" x14ac:dyDescent="0.25">
      <c r="B73" s="9" t="s">
        <v>607</v>
      </c>
      <c r="C73" s="22" t="s">
        <v>51</v>
      </c>
      <c r="D73" s="1">
        <v>36371</v>
      </c>
      <c r="E73" t="str">
        <f t="shared" si="20"/>
        <v xml:space="preserve"> </v>
      </c>
      <c r="F73">
        <f t="shared" si="19"/>
        <v>1</v>
      </c>
      <c r="G73" t="str">
        <f t="shared" si="21"/>
        <v xml:space="preserve"> </v>
      </c>
      <c r="H73" s="4" t="s">
        <v>514</v>
      </c>
      <c r="I73" s="4" t="s">
        <v>242</v>
      </c>
      <c r="J73" s="4" t="s">
        <v>607</v>
      </c>
      <c r="K73" s="4" t="s">
        <v>607</v>
      </c>
      <c r="L73" s="4"/>
      <c r="M73" s="5">
        <v>442</v>
      </c>
      <c r="N73" s="4"/>
      <c r="O73" s="9" t="s">
        <v>1299</v>
      </c>
      <c r="P73" s="9" t="s">
        <v>1384</v>
      </c>
      <c r="Q73" s="4"/>
      <c r="R73" s="4"/>
      <c r="S73" s="4"/>
      <c r="T73" s="4"/>
      <c r="U73" s="4">
        <v>1</v>
      </c>
      <c r="V73" s="4">
        <v>1</v>
      </c>
      <c r="W73" s="4">
        <v>1</v>
      </c>
      <c r="X73" s="4"/>
      <c r="Y73" s="4"/>
      <c r="Z73" s="4"/>
      <c r="AA73" s="4"/>
      <c r="AB73" s="4">
        <v>1</v>
      </c>
      <c r="AC73" s="4"/>
      <c r="AD73" s="4"/>
      <c r="AE73" s="4"/>
      <c r="AF73" s="4"/>
      <c r="AG73" s="4">
        <v>1</v>
      </c>
      <c r="AH73" s="4"/>
      <c r="AI73" s="4"/>
      <c r="AJ73" s="4"/>
      <c r="AK73" s="1" t="s">
        <v>1224</v>
      </c>
      <c r="AL73" s="7" t="s">
        <v>485</v>
      </c>
      <c r="AM73" s="21" t="s">
        <v>491</v>
      </c>
      <c r="AN73" s="1" t="s">
        <v>608</v>
      </c>
      <c r="AO73" s="8">
        <v>1500</v>
      </c>
      <c r="AP73" s="8" t="s">
        <v>411</v>
      </c>
      <c r="AQ73" s="1" t="s">
        <v>427</v>
      </c>
      <c r="AS73" s="9">
        <v>1</v>
      </c>
      <c r="AT73" s="9" t="s">
        <v>1225</v>
      </c>
      <c r="AU73" s="9" t="s">
        <v>1291</v>
      </c>
      <c r="AV73" s="9" t="s">
        <v>1321</v>
      </c>
      <c r="AW73" s="9" t="s">
        <v>1166</v>
      </c>
      <c r="AX73" s="9" t="s">
        <v>1318</v>
      </c>
      <c r="BE73" s="9"/>
      <c r="BF73" s="9" t="s">
        <v>16</v>
      </c>
      <c r="BG73" s="9" t="s">
        <v>899</v>
      </c>
      <c r="BH73" s="9" t="s">
        <v>1312</v>
      </c>
      <c r="BJ73" s="128" t="s">
        <v>1207</v>
      </c>
      <c r="BK73" s="128" t="s">
        <v>1207</v>
      </c>
      <c r="BL73" s="129" t="s">
        <v>1207</v>
      </c>
    </row>
    <row r="74" spans="1:64" ht="38.25" customHeight="1" x14ac:dyDescent="0.25">
      <c r="A74" s="9" t="s">
        <v>607</v>
      </c>
      <c r="C74" s="22" t="s">
        <v>32</v>
      </c>
      <c r="D74" s="6">
        <v>35769</v>
      </c>
      <c r="E74" t="str">
        <f t="shared" si="20"/>
        <v xml:space="preserve"> </v>
      </c>
      <c r="F74">
        <f t="shared" si="19"/>
        <v>1</v>
      </c>
      <c r="G74" t="str">
        <f t="shared" si="21"/>
        <v xml:space="preserve"> </v>
      </c>
      <c r="H74" s="4" t="s">
        <v>492</v>
      </c>
      <c r="I74" s="4" t="s">
        <v>222</v>
      </c>
      <c r="J74" s="4" t="s">
        <v>607</v>
      </c>
      <c r="K74" s="4" t="s">
        <v>607</v>
      </c>
      <c r="L74" s="4" t="s">
        <v>607</v>
      </c>
      <c r="M74" s="5">
        <v>210</v>
      </c>
      <c r="N74" s="4" t="s">
        <v>642</v>
      </c>
      <c r="O74" s="9" t="s">
        <v>1299</v>
      </c>
      <c r="P74" s="9" t="s">
        <v>1384</v>
      </c>
      <c r="Q74" s="4">
        <v>3</v>
      </c>
      <c r="R74" s="4">
        <v>2</v>
      </c>
      <c r="S74" s="4">
        <v>3</v>
      </c>
      <c r="T74" s="4">
        <v>1</v>
      </c>
      <c r="U74" s="4">
        <v>3</v>
      </c>
      <c r="V74" s="4">
        <v>3</v>
      </c>
      <c r="W74" s="4">
        <v>2</v>
      </c>
      <c r="X74" s="4">
        <v>1</v>
      </c>
      <c r="Y74" s="4">
        <v>0</v>
      </c>
      <c r="Z74" s="4">
        <v>3</v>
      </c>
      <c r="AA74" s="4">
        <v>3</v>
      </c>
      <c r="AB74" s="4">
        <v>3</v>
      </c>
      <c r="AC74" s="4">
        <v>1</v>
      </c>
      <c r="AD74" s="4">
        <v>1</v>
      </c>
      <c r="AE74" s="4">
        <v>1</v>
      </c>
      <c r="AF74" s="4">
        <v>1</v>
      </c>
      <c r="AG74" s="4">
        <v>1</v>
      </c>
      <c r="AH74" s="4">
        <v>1</v>
      </c>
      <c r="AI74" s="4">
        <v>2</v>
      </c>
      <c r="AJ74" s="4"/>
      <c r="AK74" s="6" t="s">
        <v>707</v>
      </c>
      <c r="AL74" s="7" t="s">
        <v>484</v>
      </c>
      <c r="AM74" s="21" t="s">
        <v>491</v>
      </c>
      <c r="AN74" s="1" t="s">
        <v>608</v>
      </c>
      <c r="AO74" s="8">
        <v>775</v>
      </c>
      <c r="AP74" s="8" t="s">
        <v>411</v>
      </c>
      <c r="AQ74" s="1" t="s">
        <v>708</v>
      </c>
      <c r="AR74" s="1"/>
      <c r="AS74" s="1"/>
      <c r="AT74" s="1" t="s">
        <v>624</v>
      </c>
      <c r="AU74" s="9" t="s">
        <v>1289</v>
      </c>
      <c r="AV74" s="1" t="s">
        <v>710</v>
      </c>
      <c r="AW74" s="1" t="s">
        <v>928</v>
      </c>
      <c r="AX74" s="9" t="s">
        <v>1316</v>
      </c>
      <c r="AY74" s="1"/>
      <c r="AZ74" s="1"/>
      <c r="BA74" s="1"/>
      <c r="BB74" s="1"/>
      <c r="BC74" s="1"/>
      <c r="BD74" s="1"/>
      <c r="BE74" s="1"/>
      <c r="BF74" s="9" t="s">
        <v>17</v>
      </c>
      <c r="BG74" s="1" t="s">
        <v>709</v>
      </c>
      <c r="BH74" s="9" t="s">
        <v>1316</v>
      </c>
      <c r="BI74" s="1"/>
      <c r="BJ74" s="128" t="s">
        <v>1207</v>
      </c>
      <c r="BK74" s="128" t="s">
        <v>1207</v>
      </c>
      <c r="BL74" s="129" t="s">
        <v>1207</v>
      </c>
    </row>
    <row r="75" spans="1:64" ht="38.25" customHeight="1" x14ac:dyDescent="0.25">
      <c r="C75" s="22" t="s">
        <v>161</v>
      </c>
      <c r="D75" s="1">
        <v>46250</v>
      </c>
      <c r="E75">
        <f t="shared" si="20"/>
        <v>1</v>
      </c>
      <c r="F75" t="str">
        <f t="shared" si="19"/>
        <v xml:space="preserve"> </v>
      </c>
      <c r="G75" t="str">
        <f t="shared" si="21"/>
        <v xml:space="preserve"> </v>
      </c>
      <c r="H75" s="4" t="s">
        <v>515</v>
      </c>
      <c r="I75" s="4" t="s">
        <v>339</v>
      </c>
      <c r="J75" s="4"/>
      <c r="K75" s="4"/>
      <c r="L75" s="4"/>
      <c r="M75" s="5"/>
      <c r="N75" s="4"/>
      <c r="Q75" s="4"/>
      <c r="R75" s="4"/>
      <c r="S75" s="4"/>
      <c r="T75" s="4"/>
      <c r="U75" s="4"/>
      <c r="V75" s="4"/>
      <c r="W75" s="4"/>
      <c r="X75" s="4"/>
      <c r="Y75" s="4"/>
      <c r="Z75" s="4"/>
      <c r="AA75" s="4"/>
      <c r="AB75" s="4"/>
      <c r="AC75" s="4">
        <v>1</v>
      </c>
      <c r="AD75" s="4">
        <v>1</v>
      </c>
      <c r="AE75" s="4">
        <v>1</v>
      </c>
      <c r="AF75" s="4">
        <v>1</v>
      </c>
      <c r="AG75" s="4">
        <v>1</v>
      </c>
      <c r="AH75" s="4">
        <v>1</v>
      </c>
      <c r="AI75" s="4">
        <v>1</v>
      </c>
      <c r="AJ75" s="4">
        <v>1</v>
      </c>
      <c r="AK75" s="1" t="s">
        <v>825</v>
      </c>
      <c r="AL75" s="4" t="s">
        <v>22</v>
      </c>
      <c r="AM75" s="21" t="s">
        <v>491</v>
      </c>
      <c r="AN75" s="1" t="s">
        <v>608</v>
      </c>
      <c r="AO75" s="8">
        <v>862</v>
      </c>
      <c r="AP75" s="8"/>
      <c r="AQ75" s="1"/>
      <c r="BE75" s="9"/>
      <c r="BF75" s="9" t="s">
        <v>16</v>
      </c>
      <c r="BG75" s="9"/>
      <c r="BJ75" s="128" t="s">
        <v>1207</v>
      </c>
      <c r="BK75" s="128" t="s">
        <v>1207</v>
      </c>
      <c r="BL75" s="129" t="s">
        <v>1207</v>
      </c>
    </row>
    <row r="76" spans="1:64" ht="38.25" customHeight="1" x14ac:dyDescent="0.25">
      <c r="C76" s="22" t="s">
        <v>549</v>
      </c>
      <c r="D76" s="1">
        <v>46250</v>
      </c>
      <c r="E76">
        <f t="shared" si="20"/>
        <v>1</v>
      </c>
      <c r="F76" t="str">
        <f t="shared" si="19"/>
        <v xml:space="preserve"> </v>
      </c>
      <c r="G76" t="str">
        <f t="shared" si="21"/>
        <v xml:space="preserve"> </v>
      </c>
      <c r="H76" s="4" t="s">
        <v>503</v>
      </c>
      <c r="I76" s="4"/>
      <c r="J76" s="4"/>
      <c r="K76" s="4"/>
      <c r="L76" s="4"/>
      <c r="M76" s="5"/>
      <c r="N76" s="4"/>
      <c r="Q76" s="4"/>
      <c r="R76" s="4"/>
      <c r="S76" s="4"/>
      <c r="T76" s="4"/>
      <c r="U76" s="4"/>
      <c r="V76" s="4"/>
      <c r="W76" s="4"/>
      <c r="X76" s="4"/>
      <c r="Y76" s="4"/>
      <c r="Z76" s="4"/>
      <c r="AA76" s="4"/>
      <c r="AB76" s="4"/>
      <c r="AC76" s="4"/>
      <c r="AD76" s="4"/>
      <c r="AE76" s="4"/>
      <c r="AF76" s="4"/>
      <c r="AG76" s="4"/>
      <c r="AH76" s="4"/>
      <c r="AI76" s="4"/>
      <c r="AJ76" s="4"/>
      <c r="AK76" s="1"/>
      <c r="AL76" s="4" t="s">
        <v>22</v>
      </c>
      <c r="AM76" s="21" t="s">
        <v>491</v>
      </c>
      <c r="AN76" s="1" t="s">
        <v>608</v>
      </c>
      <c r="AO76" s="8"/>
      <c r="AP76" s="8"/>
      <c r="AQ76" s="1"/>
      <c r="BE76" s="9"/>
      <c r="BF76" s="9"/>
      <c r="BG76" s="9"/>
      <c r="BJ76" s="128" t="s">
        <v>1207</v>
      </c>
      <c r="BK76" s="128" t="s">
        <v>1207</v>
      </c>
      <c r="BL76" s="129" t="s">
        <v>1207</v>
      </c>
    </row>
    <row r="77" spans="1:64" ht="38.25" customHeight="1" x14ac:dyDescent="0.25">
      <c r="A77" s="9" t="s">
        <v>607</v>
      </c>
      <c r="B77" s="9" t="s">
        <v>607</v>
      </c>
      <c r="C77" s="22" t="s">
        <v>129</v>
      </c>
      <c r="D77" s="1">
        <v>43523</v>
      </c>
      <c r="E77">
        <f t="shared" si="20"/>
        <v>1</v>
      </c>
      <c r="F77" t="str">
        <f t="shared" si="19"/>
        <v xml:space="preserve"> </v>
      </c>
      <c r="G77" t="str">
        <f t="shared" si="21"/>
        <v xml:space="preserve"> </v>
      </c>
      <c r="H77" s="4" t="s">
        <v>514</v>
      </c>
      <c r="I77" s="4" t="s">
        <v>307</v>
      </c>
      <c r="J77" s="4" t="s">
        <v>607</v>
      </c>
      <c r="K77" s="4" t="s">
        <v>607</v>
      </c>
      <c r="L77" s="4" t="s">
        <v>607</v>
      </c>
      <c r="M77" s="5">
        <v>103</v>
      </c>
      <c r="N77" s="4" t="s">
        <v>705</v>
      </c>
      <c r="O77" s="9" t="s">
        <v>1297</v>
      </c>
      <c r="Q77" s="4">
        <v>1</v>
      </c>
      <c r="R77" s="4">
        <v>1</v>
      </c>
      <c r="S77" s="4">
        <v>1</v>
      </c>
      <c r="T77" s="4">
        <v>0</v>
      </c>
      <c r="U77" s="4">
        <v>0</v>
      </c>
      <c r="V77" s="4">
        <v>0</v>
      </c>
      <c r="W77" s="4">
        <v>0</v>
      </c>
      <c r="X77" s="4">
        <v>0</v>
      </c>
      <c r="Y77" s="4">
        <v>0</v>
      </c>
      <c r="Z77" s="4">
        <v>0</v>
      </c>
      <c r="AA77" s="4">
        <v>1</v>
      </c>
      <c r="AB77" s="4">
        <v>1</v>
      </c>
      <c r="AC77" s="4">
        <v>0</v>
      </c>
      <c r="AD77" s="4">
        <v>0</v>
      </c>
      <c r="AE77" s="4">
        <v>0</v>
      </c>
      <c r="AF77" s="4">
        <v>0</v>
      </c>
      <c r="AG77" s="4">
        <v>0</v>
      </c>
      <c r="AH77" s="4">
        <v>0</v>
      </c>
      <c r="AI77" s="4">
        <v>0</v>
      </c>
      <c r="AJ77" s="4"/>
      <c r="AK77" s="1" t="s">
        <v>711</v>
      </c>
      <c r="AL77" s="7" t="s">
        <v>488</v>
      </c>
      <c r="AM77" s="21" t="s">
        <v>491</v>
      </c>
      <c r="AN77" s="1" t="s">
        <v>608</v>
      </c>
      <c r="AO77" s="8">
        <v>280</v>
      </c>
      <c r="AP77" s="8" t="s">
        <v>410</v>
      </c>
      <c r="AQ77" s="1" t="s">
        <v>633</v>
      </c>
      <c r="AR77" s="9">
        <v>1</v>
      </c>
      <c r="AT77" s="9" t="s">
        <v>614</v>
      </c>
      <c r="AU77" s="9" t="s">
        <v>1290</v>
      </c>
      <c r="AZ77" s="9">
        <v>0</v>
      </c>
      <c r="BA77" s="9" t="s">
        <v>1112</v>
      </c>
      <c r="BB77" s="9" t="s">
        <v>1113</v>
      </c>
      <c r="BE77" s="9"/>
      <c r="BF77" s="9" t="s">
        <v>16</v>
      </c>
      <c r="BG77" s="9"/>
      <c r="BJ77" s="128" t="s">
        <v>1207</v>
      </c>
      <c r="BK77" s="128" t="s">
        <v>1207</v>
      </c>
      <c r="BL77" s="129" t="s">
        <v>1207</v>
      </c>
    </row>
    <row r="78" spans="1:64" ht="38.25" customHeight="1" x14ac:dyDescent="0.25">
      <c r="C78" s="22" t="s">
        <v>962</v>
      </c>
      <c r="D78" s="1">
        <v>40185</v>
      </c>
      <c r="E78">
        <f t="shared" si="20"/>
        <v>1</v>
      </c>
      <c r="F78"/>
      <c r="G78" t="str">
        <f t="shared" si="21"/>
        <v xml:space="preserve"> </v>
      </c>
      <c r="H78" s="4" t="s">
        <v>492</v>
      </c>
      <c r="I78" s="4" t="s">
        <v>963</v>
      </c>
      <c r="J78" s="4" t="s">
        <v>607</v>
      </c>
      <c r="K78" s="4"/>
      <c r="L78" s="4"/>
      <c r="M78" s="5">
        <v>428</v>
      </c>
      <c r="N78" s="4" t="s">
        <v>965</v>
      </c>
      <c r="Q78" s="4"/>
      <c r="R78" s="4"/>
      <c r="S78" s="4"/>
      <c r="T78" s="4"/>
      <c r="U78" s="4"/>
      <c r="V78" s="4"/>
      <c r="W78" s="4"/>
      <c r="X78" s="4"/>
      <c r="Y78" s="4"/>
      <c r="Z78" s="4"/>
      <c r="AA78" s="4"/>
      <c r="AB78" s="4"/>
      <c r="AC78" s="4"/>
      <c r="AD78" s="4"/>
      <c r="AE78" s="4"/>
      <c r="AF78" s="4"/>
      <c r="AG78" s="4"/>
      <c r="AH78" s="4"/>
      <c r="AI78" s="4"/>
      <c r="AJ78" s="4"/>
      <c r="AK78" s="1" t="s">
        <v>964</v>
      </c>
      <c r="AL78" s="7" t="s">
        <v>486</v>
      </c>
      <c r="AM78" s="21" t="s">
        <v>491</v>
      </c>
      <c r="AN78" s="1" t="s">
        <v>608</v>
      </c>
      <c r="AO78" s="8">
        <v>750</v>
      </c>
      <c r="AP78" s="8"/>
      <c r="AQ78" s="1"/>
      <c r="BE78" s="9"/>
      <c r="BF78" s="9"/>
      <c r="BG78" s="9" t="s">
        <v>1349</v>
      </c>
      <c r="BH78" s="9" t="s">
        <v>1312</v>
      </c>
      <c r="BJ78" s="128" t="s">
        <v>1207</v>
      </c>
      <c r="BK78" s="128" t="s">
        <v>1207</v>
      </c>
      <c r="BL78" s="129" t="s">
        <v>1207</v>
      </c>
    </row>
    <row r="79" spans="1:64" ht="38.25" customHeight="1" x14ac:dyDescent="0.25">
      <c r="B79" s="9" t="s">
        <v>607</v>
      </c>
      <c r="C79" s="22" t="s">
        <v>130</v>
      </c>
      <c r="D79" s="1">
        <v>41000</v>
      </c>
      <c r="E79">
        <f t="shared" si="20"/>
        <v>1</v>
      </c>
      <c r="F79" t="str">
        <f t="shared" ref="F79:F104" si="22">IF(D79&lt;38270,1," ")</f>
        <v xml:space="preserve"> </v>
      </c>
      <c r="G79" t="str">
        <f t="shared" si="21"/>
        <v xml:space="preserve"> </v>
      </c>
      <c r="H79" s="4" t="s">
        <v>492</v>
      </c>
      <c r="I79" s="4" t="s">
        <v>308</v>
      </c>
      <c r="J79" s="4"/>
      <c r="K79" s="4" t="s">
        <v>607</v>
      </c>
      <c r="L79" s="4"/>
      <c r="M79" s="14">
        <v>453</v>
      </c>
      <c r="N79" s="4" t="s">
        <v>1228</v>
      </c>
      <c r="O79" s="9" t="s">
        <v>1299</v>
      </c>
      <c r="P79" s="9" t="s">
        <v>1383</v>
      </c>
      <c r="Q79" s="4"/>
      <c r="R79" s="4"/>
      <c r="S79" s="4"/>
      <c r="T79" s="4"/>
      <c r="U79" s="4"/>
      <c r="V79" s="4"/>
      <c r="W79" s="4"/>
      <c r="X79" s="4"/>
      <c r="Y79" s="4"/>
      <c r="Z79" s="4"/>
      <c r="AA79" s="4">
        <v>1</v>
      </c>
      <c r="AB79" s="4"/>
      <c r="AC79" s="4"/>
      <c r="AD79" s="4">
        <v>1</v>
      </c>
      <c r="AE79" s="4">
        <v>1</v>
      </c>
      <c r="AF79" s="4"/>
      <c r="AG79" s="4">
        <v>1</v>
      </c>
      <c r="AH79" s="4">
        <v>1</v>
      </c>
      <c r="AI79" s="4"/>
      <c r="AJ79" s="4"/>
      <c r="AK79" s="1" t="s">
        <v>1227</v>
      </c>
      <c r="AL79" s="7" t="s">
        <v>488</v>
      </c>
      <c r="AM79" s="21" t="s">
        <v>491</v>
      </c>
      <c r="AN79" s="1" t="s">
        <v>608</v>
      </c>
      <c r="AO79" s="15">
        <v>1100</v>
      </c>
      <c r="AP79" s="15" t="s">
        <v>411</v>
      </c>
      <c r="AQ79" s="16" t="s">
        <v>461</v>
      </c>
      <c r="AT79" s="9" t="s">
        <v>624</v>
      </c>
      <c r="AU79" s="9" t="s">
        <v>1289</v>
      </c>
      <c r="BE79" s="9"/>
      <c r="BF79" s="9"/>
      <c r="BG79" s="9"/>
      <c r="BJ79" s="128" t="s">
        <v>1207</v>
      </c>
      <c r="BK79" s="128" t="s">
        <v>1207</v>
      </c>
      <c r="BL79" s="129" t="s">
        <v>1207</v>
      </c>
    </row>
    <row r="80" spans="1:64" ht="38.25" customHeight="1" x14ac:dyDescent="0.25">
      <c r="B80" s="9" t="s">
        <v>607</v>
      </c>
      <c r="C80" s="22" t="s">
        <v>131</v>
      </c>
      <c r="D80" s="1">
        <v>41000</v>
      </c>
      <c r="E80">
        <f t="shared" si="20"/>
        <v>1</v>
      </c>
      <c r="F80" t="str">
        <f t="shared" si="22"/>
        <v xml:space="preserve"> </v>
      </c>
      <c r="G80" t="str">
        <f t="shared" si="21"/>
        <v xml:space="preserve"> </v>
      </c>
      <c r="H80" s="4" t="s">
        <v>514</v>
      </c>
      <c r="I80" s="4" t="s">
        <v>309</v>
      </c>
      <c r="J80" s="4"/>
      <c r="K80" s="4" t="s">
        <v>607</v>
      </c>
      <c r="L80" s="4"/>
      <c r="M80" s="5"/>
      <c r="N80" s="4" t="s">
        <v>1228</v>
      </c>
      <c r="O80" s="9" t="s">
        <v>1299</v>
      </c>
      <c r="P80" s="9" t="s">
        <v>1383</v>
      </c>
      <c r="Q80" s="4"/>
      <c r="R80" s="4"/>
      <c r="S80" s="4"/>
      <c r="T80" s="4"/>
      <c r="U80" s="4"/>
      <c r="V80" s="4"/>
      <c r="W80" s="4"/>
      <c r="X80" s="4"/>
      <c r="Y80" s="4"/>
      <c r="Z80" s="4"/>
      <c r="AA80" s="4">
        <v>1</v>
      </c>
      <c r="AB80" s="4"/>
      <c r="AC80" s="4"/>
      <c r="AD80" s="4">
        <v>1</v>
      </c>
      <c r="AE80" s="4">
        <v>1</v>
      </c>
      <c r="AF80" s="4"/>
      <c r="AG80" s="4">
        <v>1</v>
      </c>
      <c r="AH80" s="4">
        <v>1</v>
      </c>
      <c r="AI80" s="4"/>
      <c r="AJ80" s="4"/>
      <c r="AK80" s="1"/>
      <c r="AL80" s="7" t="s">
        <v>488</v>
      </c>
      <c r="AM80" s="21" t="s">
        <v>491</v>
      </c>
      <c r="AN80" s="1" t="s">
        <v>608</v>
      </c>
      <c r="AO80" s="8"/>
      <c r="AP80" s="8"/>
      <c r="AQ80" s="1"/>
      <c r="AT80" s="9" t="s">
        <v>624</v>
      </c>
      <c r="AU80" s="9" t="s">
        <v>1289</v>
      </c>
      <c r="BE80" s="9"/>
      <c r="BF80" s="9"/>
      <c r="BG80" s="9"/>
      <c r="BJ80" s="128" t="s">
        <v>1207</v>
      </c>
      <c r="BK80" s="128" t="s">
        <v>1207</v>
      </c>
      <c r="BL80" s="129" t="s">
        <v>1207</v>
      </c>
    </row>
    <row r="81" spans="1:64" ht="38.25" customHeight="1" x14ac:dyDescent="0.25">
      <c r="C81" s="22" t="s">
        <v>164</v>
      </c>
      <c r="D81" s="1">
        <v>42958</v>
      </c>
      <c r="E81">
        <f t="shared" si="20"/>
        <v>1</v>
      </c>
      <c r="F81" t="str">
        <f t="shared" si="22"/>
        <v xml:space="preserve"> </v>
      </c>
      <c r="G81" t="str">
        <f t="shared" si="21"/>
        <v xml:space="preserve"> </v>
      </c>
      <c r="H81" s="4" t="s">
        <v>503</v>
      </c>
      <c r="I81" s="4" t="s">
        <v>342</v>
      </c>
      <c r="J81" s="4"/>
      <c r="K81" s="4"/>
      <c r="L81" s="4"/>
      <c r="M81" s="5">
        <v>110</v>
      </c>
      <c r="N81" s="4"/>
      <c r="Q81" s="4"/>
      <c r="R81" s="4"/>
      <c r="S81" s="4"/>
      <c r="T81" s="4"/>
      <c r="U81" s="4"/>
      <c r="V81" s="4"/>
      <c r="W81" s="4"/>
      <c r="X81" s="4"/>
      <c r="Y81" s="4"/>
      <c r="Z81" s="4"/>
      <c r="AA81" s="4"/>
      <c r="AB81" s="4"/>
      <c r="AC81" s="4"/>
      <c r="AD81" s="4"/>
      <c r="AE81" s="4"/>
      <c r="AF81" s="4"/>
      <c r="AG81" s="4"/>
      <c r="AH81" s="4"/>
      <c r="AI81" s="4"/>
      <c r="AJ81" s="4"/>
      <c r="AK81" s="1"/>
      <c r="AL81" s="4" t="s">
        <v>22</v>
      </c>
      <c r="AM81" s="21" t="s">
        <v>491</v>
      </c>
      <c r="AN81" s="1" t="s">
        <v>608</v>
      </c>
      <c r="AO81" s="8">
        <v>363</v>
      </c>
      <c r="AP81" s="8" t="s">
        <v>410</v>
      </c>
      <c r="AQ81" s="1" t="s">
        <v>420</v>
      </c>
      <c r="BE81" s="9"/>
      <c r="BF81" s="9"/>
      <c r="BG81" s="9"/>
      <c r="BJ81" s="128" t="s">
        <v>1207</v>
      </c>
      <c r="BK81" s="128" t="s">
        <v>1207</v>
      </c>
      <c r="BL81" s="129" t="s">
        <v>1207</v>
      </c>
    </row>
    <row r="82" spans="1:64" ht="38.25" customHeight="1" x14ac:dyDescent="0.25">
      <c r="A82" s="9" t="s">
        <v>607</v>
      </c>
      <c r="B82" s="9" t="s">
        <v>607</v>
      </c>
      <c r="C82" s="22" t="s">
        <v>91</v>
      </c>
      <c r="D82" s="1">
        <v>39667</v>
      </c>
      <c r="E82">
        <f t="shared" si="20"/>
        <v>1</v>
      </c>
      <c r="F82" t="str">
        <f t="shared" si="22"/>
        <v xml:space="preserve"> </v>
      </c>
      <c r="G82" t="str">
        <f t="shared" si="21"/>
        <v xml:space="preserve"> </v>
      </c>
      <c r="H82" s="4" t="s">
        <v>503</v>
      </c>
      <c r="I82" s="4" t="s">
        <v>276</v>
      </c>
      <c r="J82" s="4" t="s">
        <v>608</v>
      </c>
      <c r="K82" s="4" t="s">
        <v>608</v>
      </c>
      <c r="L82" s="4" t="s">
        <v>608</v>
      </c>
      <c r="M82" s="5">
        <v>48</v>
      </c>
      <c r="N82" s="4" t="s">
        <v>714</v>
      </c>
      <c r="O82" s="9" t="s">
        <v>1301</v>
      </c>
      <c r="Q82" s="4">
        <v>1</v>
      </c>
      <c r="R82" s="4">
        <v>1</v>
      </c>
      <c r="S82" s="4">
        <v>1</v>
      </c>
      <c r="T82" s="4">
        <v>2</v>
      </c>
      <c r="U82" s="4">
        <v>0</v>
      </c>
      <c r="V82" s="4">
        <v>1</v>
      </c>
      <c r="W82" s="4">
        <v>0</v>
      </c>
      <c r="X82" s="4">
        <v>0</v>
      </c>
      <c r="Y82" s="4">
        <v>2</v>
      </c>
      <c r="Z82" s="4">
        <v>0</v>
      </c>
      <c r="AA82" s="4">
        <v>0</v>
      </c>
      <c r="AB82" s="4">
        <v>0</v>
      </c>
      <c r="AC82" s="4">
        <v>0</v>
      </c>
      <c r="AD82" s="4">
        <v>0</v>
      </c>
      <c r="AE82" s="4">
        <v>1</v>
      </c>
      <c r="AF82" s="4">
        <v>0</v>
      </c>
      <c r="AG82" s="4">
        <v>0</v>
      </c>
      <c r="AH82" s="4">
        <v>0</v>
      </c>
      <c r="AI82" s="4">
        <v>0</v>
      </c>
      <c r="AJ82" s="4"/>
      <c r="AK82" s="1" t="s">
        <v>712</v>
      </c>
      <c r="AL82" s="7" t="s">
        <v>486</v>
      </c>
      <c r="AM82" s="21" t="s">
        <v>491</v>
      </c>
      <c r="AN82" s="1" t="s">
        <v>608</v>
      </c>
      <c r="AO82" s="8">
        <v>60</v>
      </c>
      <c r="AP82" s="8" t="s">
        <v>410</v>
      </c>
      <c r="AQ82" s="1" t="s">
        <v>421</v>
      </c>
      <c r="AT82" s="9" t="s">
        <v>1004</v>
      </c>
      <c r="AU82" s="9" t="s">
        <v>1290</v>
      </c>
      <c r="AV82" s="9" t="s">
        <v>1005</v>
      </c>
      <c r="AW82" s="9" t="s">
        <v>1322</v>
      </c>
      <c r="AX82" s="9" t="s">
        <v>1313</v>
      </c>
      <c r="AY82" s="9" t="s">
        <v>713</v>
      </c>
      <c r="BE82" s="9"/>
      <c r="BF82" s="9"/>
      <c r="BG82" s="9"/>
      <c r="BJ82" s="128">
        <v>1</v>
      </c>
      <c r="BK82" s="128" t="s">
        <v>1207</v>
      </c>
      <c r="BL82" s="129" t="s">
        <v>1207</v>
      </c>
    </row>
    <row r="83" spans="1:64" ht="38.25" customHeight="1" x14ac:dyDescent="0.25">
      <c r="C83" s="22" t="s">
        <v>554</v>
      </c>
      <c r="D83" s="1">
        <v>49732</v>
      </c>
      <c r="E83">
        <f t="shared" si="20"/>
        <v>1</v>
      </c>
      <c r="F83" t="str">
        <f t="shared" si="22"/>
        <v xml:space="preserve"> </v>
      </c>
      <c r="G83" t="str">
        <f t="shared" si="21"/>
        <v xml:space="preserve"> </v>
      </c>
      <c r="H83" s="4" t="s">
        <v>503</v>
      </c>
      <c r="I83" s="4"/>
      <c r="J83" s="4"/>
      <c r="K83" s="4"/>
      <c r="L83" s="4"/>
      <c r="M83" s="5"/>
      <c r="N83" s="4"/>
      <c r="Q83" s="4"/>
      <c r="R83" s="4"/>
      <c r="S83" s="4"/>
      <c r="T83" s="4"/>
      <c r="U83" s="4"/>
      <c r="V83" s="4"/>
      <c r="W83" s="4"/>
      <c r="X83" s="4"/>
      <c r="Y83" s="4"/>
      <c r="Z83" s="4"/>
      <c r="AA83" s="4"/>
      <c r="AB83" s="4"/>
      <c r="AC83" s="4"/>
      <c r="AD83" s="4"/>
      <c r="AE83" s="4"/>
      <c r="AF83" s="4"/>
      <c r="AG83" s="4"/>
      <c r="AH83" s="4"/>
      <c r="AI83" s="4"/>
      <c r="AJ83" s="4"/>
      <c r="AK83" s="1"/>
      <c r="AL83" s="4" t="s">
        <v>22</v>
      </c>
      <c r="AM83" s="21" t="s">
        <v>491</v>
      </c>
      <c r="AN83" s="1" t="s">
        <v>608</v>
      </c>
      <c r="AO83" s="8"/>
      <c r="AP83" s="8"/>
      <c r="AQ83" s="1"/>
      <c r="BE83" s="9"/>
      <c r="BF83" s="9"/>
      <c r="BG83" s="9"/>
      <c r="BJ83" s="128" t="s">
        <v>1207</v>
      </c>
      <c r="BK83" s="128" t="s">
        <v>1207</v>
      </c>
      <c r="BL83" s="129" t="s">
        <v>1207</v>
      </c>
    </row>
    <row r="84" spans="1:64" ht="38.25" customHeight="1" x14ac:dyDescent="0.25">
      <c r="B84" s="9" t="s">
        <v>607</v>
      </c>
      <c r="C84" s="22" t="s">
        <v>555</v>
      </c>
      <c r="D84" s="1">
        <v>46037</v>
      </c>
      <c r="E84">
        <f t="shared" si="20"/>
        <v>1</v>
      </c>
      <c r="F84" t="str">
        <f t="shared" si="22"/>
        <v xml:space="preserve"> </v>
      </c>
      <c r="G84" t="str">
        <f t="shared" si="21"/>
        <v xml:space="preserve"> </v>
      </c>
      <c r="H84" s="4" t="s">
        <v>503</v>
      </c>
      <c r="I84" s="4"/>
      <c r="J84" s="4" t="s">
        <v>608</v>
      </c>
      <c r="K84" s="4" t="s">
        <v>608</v>
      </c>
      <c r="L84" s="4"/>
      <c r="M84" s="5" t="s">
        <v>1196</v>
      </c>
      <c r="N84" s="4" t="s">
        <v>1231</v>
      </c>
      <c r="O84" s="9" t="s">
        <v>1297</v>
      </c>
      <c r="Q84" s="4"/>
      <c r="R84" s="4"/>
      <c r="S84" s="4"/>
      <c r="T84" s="4"/>
      <c r="U84" s="4"/>
      <c r="V84" s="4">
        <v>1</v>
      </c>
      <c r="W84" s="4"/>
      <c r="X84" s="4"/>
      <c r="Y84" s="4"/>
      <c r="Z84" s="4"/>
      <c r="AA84" s="4"/>
      <c r="AB84" s="4">
        <v>1</v>
      </c>
      <c r="AC84" s="4"/>
      <c r="AD84" s="4">
        <v>1</v>
      </c>
      <c r="AE84" s="4"/>
      <c r="AF84" s="4"/>
      <c r="AG84" s="4"/>
      <c r="AH84" s="4"/>
      <c r="AI84" s="4"/>
      <c r="AJ84" s="4">
        <v>1</v>
      </c>
      <c r="AK84" s="1" t="s">
        <v>1230</v>
      </c>
      <c r="AL84" s="4" t="s">
        <v>22</v>
      </c>
      <c r="AM84" s="21" t="s">
        <v>491</v>
      </c>
      <c r="AN84" s="1" t="s">
        <v>608</v>
      </c>
      <c r="AO84" s="8" t="s">
        <v>1215</v>
      </c>
      <c r="AP84" s="8"/>
      <c r="AQ84" s="1"/>
      <c r="AT84" s="9" t="s">
        <v>1201</v>
      </c>
      <c r="AU84" s="9" t="s">
        <v>1289</v>
      </c>
      <c r="BE84" s="9"/>
      <c r="BF84" s="9"/>
      <c r="BG84" s="9"/>
      <c r="BJ84" s="128" t="s">
        <v>1207</v>
      </c>
      <c r="BK84" s="128" t="s">
        <v>1207</v>
      </c>
      <c r="BL84" s="129" t="s">
        <v>1207</v>
      </c>
    </row>
    <row r="85" spans="1:64" ht="38.25" customHeight="1" x14ac:dyDescent="0.25">
      <c r="A85" s="9" t="s">
        <v>607</v>
      </c>
      <c r="B85" s="9" t="s">
        <v>607</v>
      </c>
      <c r="C85" s="22" t="s">
        <v>92</v>
      </c>
      <c r="D85" s="1">
        <v>39667</v>
      </c>
      <c r="E85">
        <f t="shared" si="20"/>
        <v>1</v>
      </c>
      <c r="F85" t="str">
        <f t="shared" si="22"/>
        <v xml:space="preserve"> </v>
      </c>
      <c r="G85" t="str">
        <f t="shared" si="21"/>
        <v xml:space="preserve"> </v>
      </c>
      <c r="H85" s="4" t="s">
        <v>8</v>
      </c>
      <c r="I85" s="4" t="s">
        <v>277</v>
      </c>
      <c r="J85" s="4" t="s">
        <v>607</v>
      </c>
      <c r="K85" s="4" t="s">
        <v>608</v>
      </c>
      <c r="L85" s="4" t="s">
        <v>607</v>
      </c>
      <c r="M85" s="5">
        <v>13</v>
      </c>
      <c r="N85" s="4" t="s">
        <v>622</v>
      </c>
      <c r="O85" s="9" t="s">
        <v>1301</v>
      </c>
      <c r="Q85" s="4">
        <v>1</v>
      </c>
      <c r="R85" s="4">
        <v>1</v>
      </c>
      <c r="S85" s="4">
        <v>1</v>
      </c>
      <c r="T85" s="4">
        <v>0</v>
      </c>
      <c r="U85" s="4">
        <v>0</v>
      </c>
      <c r="V85" s="4">
        <v>0</v>
      </c>
      <c r="W85" s="4">
        <v>0</v>
      </c>
      <c r="X85" s="4">
        <v>0</v>
      </c>
      <c r="Y85" s="4">
        <v>0</v>
      </c>
      <c r="Z85" s="4">
        <v>0</v>
      </c>
      <c r="AA85" s="4">
        <v>0</v>
      </c>
      <c r="AB85" s="4">
        <v>0</v>
      </c>
      <c r="AC85" s="4">
        <v>0</v>
      </c>
      <c r="AD85" s="4">
        <v>1</v>
      </c>
      <c r="AE85" s="4">
        <v>0</v>
      </c>
      <c r="AF85" s="4">
        <v>0</v>
      </c>
      <c r="AG85" s="4">
        <v>0</v>
      </c>
      <c r="AH85" s="4">
        <v>0</v>
      </c>
      <c r="AI85" s="4">
        <v>0</v>
      </c>
      <c r="AJ85" s="4"/>
      <c r="AK85" s="1" t="s">
        <v>715</v>
      </c>
      <c r="AL85" s="7" t="s">
        <v>486</v>
      </c>
      <c r="AM85" s="21" t="s">
        <v>491</v>
      </c>
      <c r="AN85" s="1" t="s">
        <v>608</v>
      </c>
      <c r="AO85" s="8">
        <v>50</v>
      </c>
      <c r="AP85" s="8" t="s">
        <v>410</v>
      </c>
      <c r="AQ85" s="1" t="s">
        <v>416</v>
      </c>
      <c r="AT85" s="9" t="s">
        <v>716</v>
      </c>
      <c r="BE85" s="9"/>
      <c r="BF85" s="9"/>
      <c r="BG85" s="9"/>
      <c r="BJ85" s="128" t="s">
        <v>1207</v>
      </c>
      <c r="BK85" s="128" t="s">
        <v>1207</v>
      </c>
      <c r="BL85" s="129" t="s">
        <v>1207</v>
      </c>
    </row>
    <row r="86" spans="1:64" ht="38.25" customHeight="1" x14ac:dyDescent="0.25">
      <c r="A86" s="9" t="s">
        <v>607</v>
      </c>
      <c r="B86" s="9" t="s">
        <v>607</v>
      </c>
      <c r="C86" s="22" t="s">
        <v>93</v>
      </c>
      <c r="D86" s="1">
        <v>19356</v>
      </c>
      <c r="E86" t="str">
        <f t="shared" si="20"/>
        <v xml:space="preserve"> </v>
      </c>
      <c r="F86">
        <f t="shared" si="22"/>
        <v>1</v>
      </c>
      <c r="G86" t="str">
        <f t="shared" si="21"/>
        <v xml:space="preserve"> </v>
      </c>
      <c r="H86" s="4" t="s">
        <v>528</v>
      </c>
      <c r="I86" s="4" t="s">
        <v>278</v>
      </c>
      <c r="J86" s="4" t="s">
        <v>930</v>
      </c>
      <c r="K86" s="4" t="s">
        <v>608</v>
      </c>
      <c r="L86" s="4" t="s">
        <v>607</v>
      </c>
      <c r="M86" s="5">
        <v>350</v>
      </c>
      <c r="N86" s="4" t="s">
        <v>719</v>
      </c>
      <c r="O86" s="9" t="s">
        <v>1299</v>
      </c>
      <c r="P86" s="9" t="s">
        <v>1384</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2</v>
      </c>
      <c r="AJ86" s="4"/>
      <c r="AK86" s="1" t="s">
        <v>717</v>
      </c>
      <c r="AL86" s="7" t="s">
        <v>486</v>
      </c>
      <c r="AM86" s="21" t="s">
        <v>491</v>
      </c>
      <c r="AN86" s="1" t="s">
        <v>608</v>
      </c>
      <c r="AO86" s="8">
        <v>1069</v>
      </c>
      <c r="AP86" s="8" t="s">
        <v>410</v>
      </c>
      <c r="AQ86" s="1" t="s">
        <v>416</v>
      </c>
      <c r="AT86" s="9" t="s">
        <v>646</v>
      </c>
      <c r="AU86" s="9" t="s">
        <v>1291</v>
      </c>
      <c r="AW86" s="9" t="s">
        <v>987</v>
      </c>
      <c r="AX86" s="9" t="s">
        <v>1316</v>
      </c>
      <c r="BE86" s="9"/>
      <c r="BF86" s="9" t="s">
        <v>16</v>
      </c>
      <c r="BG86" s="9"/>
      <c r="BJ86" s="128" t="s">
        <v>1207</v>
      </c>
      <c r="BK86" s="128" t="s">
        <v>1207</v>
      </c>
      <c r="BL86" s="129">
        <v>1</v>
      </c>
    </row>
    <row r="87" spans="1:64" ht="38.25" customHeight="1" x14ac:dyDescent="0.25">
      <c r="C87" s="22" t="s">
        <v>132</v>
      </c>
      <c r="D87" s="1">
        <v>33000</v>
      </c>
      <c r="E87" t="str">
        <f t="shared" si="20"/>
        <v xml:space="preserve"> </v>
      </c>
      <c r="F87">
        <f t="shared" si="22"/>
        <v>1</v>
      </c>
      <c r="G87" t="str">
        <f t="shared" si="21"/>
        <v xml:space="preserve"> </v>
      </c>
      <c r="H87" s="4" t="s">
        <v>492</v>
      </c>
      <c r="I87" s="4" t="s">
        <v>310</v>
      </c>
      <c r="J87" s="4"/>
      <c r="K87" s="4"/>
      <c r="L87" s="4"/>
      <c r="M87" s="5">
        <v>147</v>
      </c>
      <c r="N87" s="4"/>
      <c r="Q87" s="4"/>
      <c r="R87" s="4"/>
      <c r="S87" s="4"/>
      <c r="T87" s="4"/>
      <c r="U87" s="4"/>
      <c r="V87" s="4"/>
      <c r="W87" s="4"/>
      <c r="X87" s="4"/>
      <c r="Y87" s="4"/>
      <c r="Z87" s="4"/>
      <c r="AA87" s="4"/>
      <c r="AB87" s="4"/>
      <c r="AC87" s="4"/>
      <c r="AD87" s="4"/>
      <c r="AE87" s="4"/>
      <c r="AF87" s="4"/>
      <c r="AG87" s="4"/>
      <c r="AH87" s="4"/>
      <c r="AI87" s="4"/>
      <c r="AJ87" s="4"/>
      <c r="AK87" s="1"/>
      <c r="AL87" s="7" t="s">
        <v>488</v>
      </c>
      <c r="AM87" s="21" t="s">
        <v>491</v>
      </c>
      <c r="AN87" s="1" t="s">
        <v>608</v>
      </c>
      <c r="AO87" s="8">
        <v>280</v>
      </c>
      <c r="AP87" s="8" t="s">
        <v>411</v>
      </c>
      <c r="AQ87" s="1" t="s">
        <v>462</v>
      </c>
      <c r="AZ87" s="9">
        <v>0</v>
      </c>
      <c r="BA87" s="9" t="s">
        <v>1114</v>
      </c>
      <c r="BB87" s="9" t="s">
        <v>1115</v>
      </c>
      <c r="BE87" s="9"/>
      <c r="BF87" s="9"/>
      <c r="BG87" s="9"/>
      <c r="BJ87" s="128" t="s">
        <v>1207</v>
      </c>
      <c r="BK87" s="128" t="s">
        <v>1207</v>
      </c>
      <c r="BL87" s="129" t="s">
        <v>1207</v>
      </c>
    </row>
    <row r="88" spans="1:64" ht="38.25" customHeight="1" x14ac:dyDescent="0.25">
      <c r="B88" s="9" t="s">
        <v>607</v>
      </c>
      <c r="C88" s="22" t="s">
        <v>929</v>
      </c>
      <c r="D88" s="6">
        <v>26544</v>
      </c>
      <c r="E88" t="str">
        <f t="shared" si="20"/>
        <v xml:space="preserve"> </v>
      </c>
      <c r="F88">
        <f t="shared" si="22"/>
        <v>1</v>
      </c>
      <c r="G88" t="str">
        <f t="shared" si="21"/>
        <v xml:space="preserve"> </v>
      </c>
      <c r="H88" s="4" t="s">
        <v>492</v>
      </c>
      <c r="I88" s="4" t="s">
        <v>223</v>
      </c>
      <c r="J88" s="4" t="s">
        <v>615</v>
      </c>
      <c r="K88" s="4" t="s">
        <v>608</v>
      </c>
      <c r="L88" s="4"/>
      <c r="M88" s="5">
        <v>51</v>
      </c>
      <c r="N88" s="4" t="s">
        <v>1220</v>
      </c>
      <c r="O88" s="9" t="s">
        <v>1302</v>
      </c>
      <c r="Q88" s="4"/>
      <c r="R88" s="4"/>
      <c r="S88" s="4"/>
      <c r="T88" s="4"/>
      <c r="U88" s="4"/>
      <c r="V88" s="4"/>
      <c r="W88" s="4"/>
      <c r="X88" s="4"/>
      <c r="Y88" s="4"/>
      <c r="Z88" s="4"/>
      <c r="AA88" s="4"/>
      <c r="AB88" s="4"/>
      <c r="AC88" s="4"/>
      <c r="AD88" s="4"/>
      <c r="AE88" s="4"/>
      <c r="AF88" s="4"/>
      <c r="AG88" s="4"/>
      <c r="AH88" s="4"/>
      <c r="AI88" s="4"/>
      <c r="AJ88" s="4"/>
      <c r="AK88" s="6" t="s">
        <v>1199</v>
      </c>
      <c r="AL88" s="7" t="s">
        <v>484</v>
      </c>
      <c r="AM88" s="21" t="s">
        <v>491</v>
      </c>
      <c r="AN88" s="1" t="s">
        <v>608</v>
      </c>
      <c r="AO88" s="8">
        <v>150</v>
      </c>
      <c r="AP88" s="8" t="s">
        <v>410</v>
      </c>
      <c r="AQ88" s="1" t="s">
        <v>414</v>
      </c>
      <c r="AT88" s="9">
        <v>30</v>
      </c>
      <c r="AU88" s="9" t="s">
        <v>1289</v>
      </c>
      <c r="AW88" s="9" t="s">
        <v>1323</v>
      </c>
      <c r="AX88" s="9" t="s">
        <v>1316</v>
      </c>
      <c r="BE88" s="9"/>
      <c r="BF88" s="9"/>
      <c r="BG88" s="9"/>
      <c r="BJ88" s="128" t="s">
        <v>1207</v>
      </c>
      <c r="BK88" s="128" t="s">
        <v>1207</v>
      </c>
      <c r="BL88" s="129" t="s">
        <v>1207</v>
      </c>
    </row>
    <row r="89" spans="1:64" ht="38.25" customHeight="1" x14ac:dyDescent="0.25">
      <c r="A89" s="9" t="s">
        <v>607</v>
      </c>
      <c r="C89" s="22" t="s">
        <v>165</v>
      </c>
      <c r="D89" s="1">
        <v>35000</v>
      </c>
      <c r="E89" t="str">
        <f t="shared" si="20"/>
        <v xml:space="preserve"> </v>
      </c>
      <c r="F89">
        <f t="shared" si="22"/>
        <v>1</v>
      </c>
      <c r="G89" t="str">
        <f t="shared" si="21"/>
        <v xml:space="preserve"> </v>
      </c>
      <c r="H89" s="4" t="s">
        <v>503</v>
      </c>
      <c r="I89" s="4" t="s">
        <v>343</v>
      </c>
      <c r="J89" s="4" t="s">
        <v>607</v>
      </c>
      <c r="K89" s="4" t="s">
        <v>607</v>
      </c>
      <c r="L89" s="4" t="s">
        <v>608</v>
      </c>
      <c r="M89" s="5">
        <v>29</v>
      </c>
      <c r="N89" s="4" t="s">
        <v>622</v>
      </c>
      <c r="O89" s="9" t="s">
        <v>1299</v>
      </c>
      <c r="P89" s="9" t="s">
        <v>1384</v>
      </c>
      <c r="Q89" s="4">
        <v>0</v>
      </c>
      <c r="R89" s="4">
        <v>3</v>
      </c>
      <c r="S89" s="4">
        <v>3</v>
      </c>
      <c r="T89" s="4">
        <v>3</v>
      </c>
      <c r="U89" s="4">
        <v>3</v>
      </c>
      <c r="V89" s="4">
        <v>0</v>
      </c>
      <c r="W89" s="4">
        <v>1</v>
      </c>
      <c r="X89" s="4">
        <v>2</v>
      </c>
      <c r="Y89" s="4">
        <v>0</v>
      </c>
      <c r="Z89" s="4">
        <v>3</v>
      </c>
      <c r="AA89" s="4">
        <v>2</v>
      </c>
      <c r="AB89" s="4">
        <v>1</v>
      </c>
      <c r="AC89" s="4">
        <v>2</v>
      </c>
      <c r="AD89" s="4">
        <v>3</v>
      </c>
      <c r="AE89" s="4">
        <v>1</v>
      </c>
      <c r="AF89" s="4">
        <v>1</v>
      </c>
      <c r="AG89" s="4">
        <v>1</v>
      </c>
      <c r="AH89" s="4">
        <v>2</v>
      </c>
      <c r="AI89" s="4">
        <v>3</v>
      </c>
      <c r="AJ89" s="4"/>
      <c r="AK89" s="1" t="s">
        <v>720</v>
      </c>
      <c r="AL89" s="4" t="s">
        <v>22</v>
      </c>
      <c r="AM89" s="21" t="s">
        <v>491</v>
      </c>
      <c r="AN89" s="1" t="s">
        <v>608</v>
      </c>
      <c r="AO89" s="8">
        <v>45</v>
      </c>
      <c r="AP89" s="8" t="s">
        <v>410</v>
      </c>
      <c r="AQ89" s="1" t="s">
        <v>414</v>
      </c>
      <c r="AT89" s="9" t="s">
        <v>614</v>
      </c>
      <c r="AU89" s="9" t="s">
        <v>1290</v>
      </c>
      <c r="AZ89" s="9" t="s">
        <v>1032</v>
      </c>
      <c r="BA89" s="9" t="s">
        <v>1043</v>
      </c>
      <c r="BB89" s="9" t="s">
        <v>1044</v>
      </c>
      <c r="BE89" s="9"/>
      <c r="BF89" s="9"/>
      <c r="BG89" s="9"/>
      <c r="BJ89" s="128">
        <v>1</v>
      </c>
      <c r="BK89" s="128" t="s">
        <v>1207</v>
      </c>
      <c r="BL89" s="129" t="s">
        <v>1207</v>
      </c>
    </row>
    <row r="90" spans="1:64" ht="38.25" customHeight="1" x14ac:dyDescent="0.25">
      <c r="A90" s="9" t="s">
        <v>607</v>
      </c>
      <c r="B90" s="9" t="s">
        <v>607</v>
      </c>
      <c r="C90" s="22" t="s">
        <v>52</v>
      </c>
      <c r="D90" s="1">
        <v>20346</v>
      </c>
      <c r="E90" t="str">
        <f t="shared" si="20"/>
        <v xml:space="preserve"> </v>
      </c>
      <c r="F90">
        <f t="shared" si="22"/>
        <v>1</v>
      </c>
      <c r="G90" t="str">
        <f t="shared" si="21"/>
        <v xml:space="preserve"> </v>
      </c>
      <c r="H90" s="4" t="s">
        <v>509</v>
      </c>
      <c r="I90" s="4" t="s">
        <v>509</v>
      </c>
      <c r="J90" s="4" t="s">
        <v>607</v>
      </c>
      <c r="K90" s="4" t="s">
        <v>607</v>
      </c>
      <c r="L90" s="4" t="s">
        <v>607</v>
      </c>
      <c r="M90" s="5">
        <v>209</v>
      </c>
      <c r="N90" s="4" t="s">
        <v>626</v>
      </c>
      <c r="O90" s="9" t="s">
        <v>1295</v>
      </c>
      <c r="P90" s="9" t="s">
        <v>1383</v>
      </c>
      <c r="Q90" s="4">
        <v>0</v>
      </c>
      <c r="R90" s="4">
        <v>1</v>
      </c>
      <c r="S90" s="4">
        <v>0</v>
      </c>
      <c r="T90" s="4">
        <v>0</v>
      </c>
      <c r="U90" s="4">
        <v>0</v>
      </c>
      <c r="V90" s="4">
        <v>1</v>
      </c>
      <c r="W90" s="4">
        <v>1</v>
      </c>
      <c r="X90" s="4">
        <v>0</v>
      </c>
      <c r="Y90" s="4">
        <v>0</v>
      </c>
      <c r="Z90" s="4">
        <v>1</v>
      </c>
      <c r="AA90" s="4">
        <v>1</v>
      </c>
      <c r="AB90" s="4">
        <v>1</v>
      </c>
      <c r="AC90" s="4">
        <v>0</v>
      </c>
      <c r="AD90" s="4">
        <v>0</v>
      </c>
      <c r="AE90" s="4">
        <v>0</v>
      </c>
      <c r="AF90" s="4">
        <v>0</v>
      </c>
      <c r="AG90" s="4">
        <v>0</v>
      </c>
      <c r="AH90" s="4">
        <v>1</v>
      </c>
      <c r="AI90" s="4">
        <v>3</v>
      </c>
      <c r="AJ90" s="4">
        <v>1</v>
      </c>
      <c r="AK90" s="12" t="s">
        <v>721</v>
      </c>
      <c r="AL90" s="7" t="s">
        <v>485</v>
      </c>
      <c r="AM90" s="21" t="s">
        <v>491</v>
      </c>
      <c r="AN90" s="1" t="s">
        <v>608</v>
      </c>
      <c r="AO90" s="10">
        <v>65000</v>
      </c>
      <c r="AP90" s="8" t="s">
        <v>410</v>
      </c>
      <c r="AQ90" s="1" t="s">
        <v>424</v>
      </c>
      <c r="AT90" s="9" t="s">
        <v>624</v>
      </c>
      <c r="AU90" s="9" t="s">
        <v>1289</v>
      </c>
      <c r="AV90" s="9" t="s">
        <v>722</v>
      </c>
      <c r="BD90" s="9" t="s">
        <v>1100</v>
      </c>
      <c r="BE90" s="9" t="s">
        <v>1101</v>
      </c>
      <c r="BF90" s="9"/>
      <c r="BG90" s="9"/>
      <c r="BJ90" s="128" t="s">
        <v>1207</v>
      </c>
      <c r="BK90" s="128" t="s">
        <v>1207</v>
      </c>
      <c r="BL90" s="129" t="s">
        <v>1207</v>
      </c>
    </row>
    <row r="91" spans="1:64" ht="38.25" customHeight="1" x14ac:dyDescent="0.25">
      <c r="A91" s="9" t="s">
        <v>607</v>
      </c>
      <c r="B91" s="9" t="s">
        <v>607</v>
      </c>
      <c r="C91" s="22" t="s">
        <v>53</v>
      </c>
      <c r="D91" s="1">
        <v>44257</v>
      </c>
      <c r="E91">
        <f t="shared" si="20"/>
        <v>1</v>
      </c>
      <c r="F91" t="str">
        <f t="shared" si="22"/>
        <v xml:space="preserve"> </v>
      </c>
      <c r="G91" t="str">
        <f t="shared" si="21"/>
        <v xml:space="preserve"> </v>
      </c>
      <c r="H91" s="4" t="s">
        <v>492</v>
      </c>
      <c r="I91" s="4" t="s">
        <v>243</v>
      </c>
      <c r="J91" s="4" t="s">
        <v>607</v>
      </c>
      <c r="K91" s="4" t="s">
        <v>607</v>
      </c>
      <c r="L91" s="4" t="s">
        <v>607</v>
      </c>
      <c r="M91" s="5">
        <f>22+540+236+6916</f>
        <v>7714</v>
      </c>
      <c r="N91" s="4" t="s">
        <v>642</v>
      </c>
      <c r="O91" s="9" t="s">
        <v>1301</v>
      </c>
      <c r="P91" s="9" t="s">
        <v>1384</v>
      </c>
      <c r="Q91" s="4">
        <v>0</v>
      </c>
      <c r="R91" s="4">
        <v>0</v>
      </c>
      <c r="S91" s="4">
        <v>0</v>
      </c>
      <c r="T91" s="4">
        <v>0</v>
      </c>
      <c r="U91" s="4">
        <v>0</v>
      </c>
      <c r="V91" s="4">
        <v>0</v>
      </c>
      <c r="W91" s="4">
        <v>0</v>
      </c>
      <c r="X91" s="4">
        <v>0</v>
      </c>
      <c r="Y91" s="4">
        <v>0</v>
      </c>
      <c r="Z91" s="4">
        <v>0</v>
      </c>
      <c r="AA91" s="4">
        <v>0</v>
      </c>
      <c r="AB91" s="4">
        <v>3</v>
      </c>
      <c r="AC91" s="4">
        <v>0</v>
      </c>
      <c r="AD91" s="4">
        <v>1</v>
      </c>
      <c r="AE91" s="4">
        <v>1</v>
      </c>
      <c r="AF91" s="4">
        <v>0</v>
      </c>
      <c r="AG91" s="4">
        <v>0</v>
      </c>
      <c r="AH91" s="4">
        <v>2</v>
      </c>
      <c r="AI91" s="4">
        <v>3</v>
      </c>
      <c r="AJ91" s="4">
        <v>2</v>
      </c>
      <c r="AK91" s="12" t="s">
        <v>724</v>
      </c>
      <c r="AL91" s="7" t="s">
        <v>485</v>
      </c>
      <c r="AM91" s="21" t="s">
        <v>491</v>
      </c>
      <c r="AN91" s="1" t="s">
        <v>608</v>
      </c>
      <c r="AO91" s="10">
        <v>22842</v>
      </c>
      <c r="AP91" s="8" t="s">
        <v>410</v>
      </c>
      <c r="AQ91" s="1" t="s">
        <v>428</v>
      </c>
      <c r="AT91" s="9" t="s">
        <v>614</v>
      </c>
      <c r="AU91" s="9" t="s">
        <v>1290</v>
      </c>
      <c r="AV91" s="9" t="s">
        <v>725</v>
      </c>
      <c r="AW91" s="9" t="s">
        <v>900</v>
      </c>
      <c r="AX91" s="9" t="s">
        <v>1318</v>
      </c>
      <c r="BE91" s="9"/>
      <c r="BF91" s="9" t="s">
        <v>16</v>
      </c>
      <c r="BG91" s="9" t="s">
        <v>1350</v>
      </c>
      <c r="BH91" s="9" t="s">
        <v>1318</v>
      </c>
      <c r="BJ91" s="128" t="s">
        <v>1207</v>
      </c>
      <c r="BK91" s="128" t="s">
        <v>1207</v>
      </c>
      <c r="BL91" s="129" t="s">
        <v>1207</v>
      </c>
    </row>
    <row r="92" spans="1:64" ht="38.25" customHeight="1" x14ac:dyDescent="0.25">
      <c r="C92" s="22" t="s">
        <v>78</v>
      </c>
      <c r="D92" s="1">
        <v>42118</v>
      </c>
      <c r="E92">
        <f t="shared" si="20"/>
        <v>1</v>
      </c>
      <c r="F92" t="str">
        <f t="shared" si="22"/>
        <v xml:space="preserve"> </v>
      </c>
      <c r="G92" t="str">
        <f t="shared" si="21"/>
        <v xml:space="preserve"> </v>
      </c>
      <c r="H92" s="4" t="s">
        <v>516</v>
      </c>
      <c r="I92" s="4" t="s">
        <v>268</v>
      </c>
      <c r="J92" s="4"/>
      <c r="K92" s="4"/>
      <c r="L92" s="4"/>
      <c r="M92" s="5">
        <v>620</v>
      </c>
      <c r="N92" s="4"/>
      <c r="Q92" s="4"/>
      <c r="R92" s="4"/>
      <c r="S92" s="4"/>
      <c r="T92" s="4"/>
      <c r="U92" s="4"/>
      <c r="V92" s="4"/>
      <c r="W92" s="4"/>
      <c r="X92" s="4"/>
      <c r="Y92" s="4"/>
      <c r="Z92" s="4"/>
      <c r="AA92" s="4"/>
      <c r="AB92" s="4"/>
      <c r="AC92" s="4"/>
      <c r="AD92" s="4"/>
      <c r="AE92" s="4"/>
      <c r="AF92" s="4"/>
      <c r="AG92" s="4"/>
      <c r="AH92" s="4"/>
      <c r="AI92" s="4"/>
      <c r="AJ92" s="4"/>
      <c r="AK92" s="1"/>
      <c r="AL92" s="7" t="s">
        <v>485</v>
      </c>
      <c r="AM92" s="21" t="s">
        <v>491</v>
      </c>
      <c r="AN92" s="1" t="s">
        <v>608</v>
      </c>
      <c r="AO92" s="8">
        <v>1500</v>
      </c>
      <c r="AP92" s="8" t="s">
        <v>411</v>
      </c>
      <c r="AQ92" s="1" t="s">
        <v>443</v>
      </c>
      <c r="BE92" s="9"/>
      <c r="BF92" s="9"/>
      <c r="BG92" s="9"/>
      <c r="BJ92" s="128" t="s">
        <v>1207</v>
      </c>
      <c r="BK92" s="128" t="s">
        <v>1207</v>
      </c>
      <c r="BL92" s="129" t="s">
        <v>1207</v>
      </c>
    </row>
    <row r="93" spans="1:64" ht="38.25" customHeight="1" x14ac:dyDescent="0.25">
      <c r="A93" s="9" t="s">
        <v>607</v>
      </c>
      <c r="B93" s="9" t="s">
        <v>607</v>
      </c>
      <c r="C93" s="22" t="s">
        <v>33</v>
      </c>
      <c r="D93" s="1">
        <v>27200</v>
      </c>
      <c r="E93" t="str">
        <f t="shared" si="20"/>
        <v xml:space="preserve"> </v>
      </c>
      <c r="F93">
        <f t="shared" si="22"/>
        <v>1</v>
      </c>
      <c r="G93" t="str">
        <f t="shared" si="21"/>
        <v xml:space="preserve"> </v>
      </c>
      <c r="H93" s="4" t="s">
        <v>492</v>
      </c>
      <c r="I93" s="4" t="s">
        <v>224</v>
      </c>
      <c r="J93" s="4" t="s">
        <v>608</v>
      </c>
      <c r="K93" s="4" t="s">
        <v>610</v>
      </c>
      <c r="L93" s="4" t="s">
        <v>726</v>
      </c>
      <c r="M93" s="5">
        <v>65</v>
      </c>
      <c r="N93" s="4" t="s">
        <v>622</v>
      </c>
      <c r="O93" s="9" t="s">
        <v>1299</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1</v>
      </c>
      <c r="AJ93" s="4">
        <v>0</v>
      </c>
      <c r="AK93" s="6" t="s">
        <v>727</v>
      </c>
      <c r="AL93" s="7" t="s">
        <v>484</v>
      </c>
      <c r="AM93" s="21" t="s">
        <v>491</v>
      </c>
      <c r="AN93" s="1" t="s">
        <v>608</v>
      </c>
      <c r="AO93" s="8">
        <v>178</v>
      </c>
      <c r="AP93" s="8" t="s">
        <v>410</v>
      </c>
      <c r="AQ93" s="1" t="s">
        <v>633</v>
      </c>
      <c r="AR93" s="31"/>
      <c r="AT93" s="9" t="s">
        <v>729</v>
      </c>
      <c r="AU93" s="9" t="s">
        <v>1289</v>
      </c>
      <c r="AV93" s="9" t="s">
        <v>934</v>
      </c>
      <c r="AW93" s="9" t="s">
        <v>935</v>
      </c>
      <c r="AX93" s="9" t="s">
        <v>1318</v>
      </c>
      <c r="BE93" s="9"/>
      <c r="BF93" s="9" t="s">
        <v>17</v>
      </c>
      <c r="BG93" s="9" t="s">
        <v>728</v>
      </c>
      <c r="BH93" s="9" t="s">
        <v>1316</v>
      </c>
      <c r="BJ93" s="128" t="s">
        <v>1207</v>
      </c>
      <c r="BK93" s="128" t="s">
        <v>1207</v>
      </c>
      <c r="BL93" s="129" t="s">
        <v>1207</v>
      </c>
    </row>
    <row r="94" spans="1:64" ht="38.25" customHeight="1" x14ac:dyDescent="0.25">
      <c r="A94" s="9" t="s">
        <v>607</v>
      </c>
      <c r="B94" s="9" t="s">
        <v>607</v>
      </c>
      <c r="C94" s="22" t="s">
        <v>203</v>
      </c>
      <c r="D94" s="1">
        <v>50313</v>
      </c>
      <c r="E94">
        <f t="shared" si="20"/>
        <v>1</v>
      </c>
      <c r="F94" t="str">
        <f t="shared" si="22"/>
        <v xml:space="preserve"> </v>
      </c>
      <c r="G94" t="str">
        <f t="shared" si="21"/>
        <v xml:space="preserve"> </v>
      </c>
      <c r="H94" s="4" t="s">
        <v>494</v>
      </c>
      <c r="I94" s="4" t="s">
        <v>372</v>
      </c>
      <c r="J94" s="4" t="s">
        <v>607</v>
      </c>
      <c r="K94" s="4" t="s">
        <v>607</v>
      </c>
      <c r="L94" s="4" t="s">
        <v>607</v>
      </c>
      <c r="M94" s="5">
        <v>35</v>
      </c>
      <c r="N94" s="4" t="s">
        <v>622</v>
      </c>
      <c r="Q94" s="4">
        <v>2</v>
      </c>
      <c r="R94" s="4">
        <v>1</v>
      </c>
      <c r="S94" s="4" t="s">
        <v>801</v>
      </c>
      <c r="T94" s="4">
        <v>0</v>
      </c>
      <c r="U94" s="4">
        <v>3</v>
      </c>
      <c r="V94" s="4">
        <v>3</v>
      </c>
      <c r="W94" s="4">
        <v>0</v>
      </c>
      <c r="X94" s="4">
        <v>0</v>
      </c>
      <c r="Y94" s="4">
        <v>0</v>
      </c>
      <c r="Z94" s="4">
        <v>1</v>
      </c>
      <c r="AA94" s="4">
        <v>1</v>
      </c>
      <c r="AB94" s="4">
        <v>1</v>
      </c>
      <c r="AC94" s="4">
        <v>2</v>
      </c>
      <c r="AD94" s="4">
        <v>3</v>
      </c>
      <c r="AE94" s="4">
        <v>3</v>
      </c>
      <c r="AF94" s="4">
        <v>0</v>
      </c>
      <c r="AG94" s="4">
        <v>1</v>
      </c>
      <c r="AH94" s="4">
        <v>0</v>
      </c>
      <c r="AI94" s="4">
        <v>3</v>
      </c>
      <c r="AJ94" s="4">
        <v>1</v>
      </c>
      <c r="AK94" s="1" t="s">
        <v>730</v>
      </c>
      <c r="AL94" s="7" t="s">
        <v>23</v>
      </c>
      <c r="AM94" s="21" t="s">
        <v>491</v>
      </c>
      <c r="AN94" s="1" t="s">
        <v>608</v>
      </c>
      <c r="AO94" s="8">
        <f>94+24+3</f>
        <v>121</v>
      </c>
      <c r="AP94" s="8" t="s">
        <v>411</v>
      </c>
      <c r="AQ94" s="1" t="s">
        <v>731</v>
      </c>
      <c r="AT94" s="9" t="s">
        <v>624</v>
      </c>
      <c r="AU94" s="9" t="s">
        <v>1289</v>
      </c>
      <c r="AY94" s="9" t="s">
        <v>733</v>
      </c>
      <c r="AZ94" s="9">
        <v>0</v>
      </c>
      <c r="BA94" s="9" t="s">
        <v>1116</v>
      </c>
      <c r="BB94" s="9" t="s">
        <v>1117</v>
      </c>
      <c r="BE94" s="9"/>
      <c r="BF94" s="9" t="s">
        <v>17</v>
      </c>
      <c r="BG94" s="9" t="s">
        <v>732</v>
      </c>
      <c r="BH94" s="9" t="s">
        <v>1316</v>
      </c>
      <c r="BJ94" s="128" t="s">
        <v>1207</v>
      </c>
      <c r="BK94" s="128" t="s">
        <v>1207</v>
      </c>
      <c r="BL94" s="129" t="s">
        <v>1207</v>
      </c>
    </row>
    <row r="95" spans="1:64" ht="38.25" customHeight="1" x14ac:dyDescent="0.25">
      <c r="C95" s="22" t="s">
        <v>94</v>
      </c>
      <c r="D95" s="1">
        <v>48828</v>
      </c>
      <c r="E95">
        <f t="shared" si="20"/>
        <v>1</v>
      </c>
      <c r="F95" t="str">
        <f t="shared" si="22"/>
        <v xml:space="preserve"> </v>
      </c>
      <c r="G95" t="str">
        <f t="shared" si="21"/>
        <v xml:space="preserve"> </v>
      </c>
      <c r="H95" s="4" t="s">
        <v>511</v>
      </c>
      <c r="I95" s="4" t="s">
        <v>966</v>
      </c>
      <c r="J95" s="4" t="s">
        <v>607</v>
      </c>
      <c r="K95" s="4"/>
      <c r="L95" s="4"/>
      <c r="M95" s="5">
        <v>201</v>
      </c>
      <c r="N95" s="4"/>
      <c r="O95" s="9" t="s">
        <v>1298</v>
      </c>
      <c r="Q95" s="4"/>
      <c r="R95" s="4"/>
      <c r="S95" s="4"/>
      <c r="T95" s="4"/>
      <c r="U95" s="4"/>
      <c r="V95" s="4"/>
      <c r="W95" s="4"/>
      <c r="X95" s="4"/>
      <c r="Y95" s="4"/>
      <c r="Z95" s="4"/>
      <c r="AA95" s="4"/>
      <c r="AB95" s="4"/>
      <c r="AC95" s="4"/>
      <c r="AD95" s="4"/>
      <c r="AE95" s="4"/>
      <c r="AF95" s="4"/>
      <c r="AG95" s="4"/>
      <c r="AH95" s="4"/>
      <c r="AI95" s="4"/>
      <c r="AJ95" s="4"/>
      <c r="AK95" s="1" t="s">
        <v>967</v>
      </c>
      <c r="AL95" s="7" t="s">
        <v>486</v>
      </c>
      <c r="AM95" s="21" t="s">
        <v>491</v>
      </c>
      <c r="AN95" s="1" t="s">
        <v>608</v>
      </c>
      <c r="AO95" s="8">
        <v>560</v>
      </c>
      <c r="AP95" s="8" t="s">
        <v>411</v>
      </c>
      <c r="AQ95" s="1" t="s">
        <v>447</v>
      </c>
      <c r="AW95" s="9" t="s">
        <v>968</v>
      </c>
      <c r="AX95" s="9" t="s">
        <v>1318</v>
      </c>
      <c r="BE95" s="9"/>
      <c r="BF95" s="9" t="s">
        <v>17</v>
      </c>
      <c r="BG95" s="9" t="s">
        <v>1351</v>
      </c>
      <c r="BH95" s="9" t="s">
        <v>1316</v>
      </c>
      <c r="BJ95" s="128" t="s">
        <v>1207</v>
      </c>
      <c r="BK95" s="128" t="s">
        <v>1207</v>
      </c>
      <c r="BL95" s="129" t="s">
        <v>1207</v>
      </c>
    </row>
    <row r="96" spans="1:64" ht="38.25" customHeight="1" x14ac:dyDescent="0.25">
      <c r="C96" s="22" t="s">
        <v>54</v>
      </c>
      <c r="D96" s="1">
        <v>28277</v>
      </c>
      <c r="E96" t="str">
        <f t="shared" si="20"/>
        <v xml:space="preserve"> </v>
      </c>
      <c r="F96">
        <f t="shared" si="22"/>
        <v>1</v>
      </c>
      <c r="G96" t="str">
        <f t="shared" si="21"/>
        <v xml:space="preserve"> </v>
      </c>
      <c r="H96" s="4" t="s">
        <v>492</v>
      </c>
      <c r="I96" s="4" t="s">
        <v>244</v>
      </c>
      <c r="J96" s="4"/>
      <c r="K96" s="4"/>
      <c r="L96" s="4"/>
      <c r="M96" s="5">
        <v>325</v>
      </c>
      <c r="N96" s="4"/>
      <c r="Q96" s="4"/>
      <c r="R96" s="4"/>
      <c r="S96" s="4"/>
      <c r="T96" s="4"/>
      <c r="U96" s="4"/>
      <c r="V96" s="4"/>
      <c r="W96" s="4"/>
      <c r="X96" s="4"/>
      <c r="Y96" s="4"/>
      <c r="Z96" s="4"/>
      <c r="AA96" s="4"/>
      <c r="AB96" s="4"/>
      <c r="AC96" s="4"/>
      <c r="AD96" s="4"/>
      <c r="AE96" s="4"/>
      <c r="AF96" s="4"/>
      <c r="AG96" s="4"/>
      <c r="AH96" s="4"/>
      <c r="AI96" s="4"/>
      <c r="AJ96" s="4"/>
      <c r="AK96" s="1"/>
      <c r="AL96" s="7" t="s">
        <v>485</v>
      </c>
      <c r="AM96" s="21" t="s">
        <v>491</v>
      </c>
      <c r="AN96" s="1" t="s">
        <v>608</v>
      </c>
      <c r="AO96" s="8">
        <v>913</v>
      </c>
      <c r="AP96" s="8" t="s">
        <v>409</v>
      </c>
      <c r="AQ96" s="1" t="s">
        <v>429</v>
      </c>
      <c r="AW96" s="9" t="s">
        <v>902</v>
      </c>
      <c r="AX96" s="9" t="s">
        <v>1327</v>
      </c>
      <c r="BE96" s="9"/>
      <c r="BF96" s="9"/>
      <c r="BG96" s="9"/>
      <c r="BJ96" s="128" t="s">
        <v>1207</v>
      </c>
      <c r="BK96" s="128" t="s">
        <v>1207</v>
      </c>
      <c r="BL96" s="129" t="s">
        <v>1207</v>
      </c>
    </row>
    <row r="97" spans="1:64" ht="38.25" customHeight="1" x14ac:dyDescent="0.25">
      <c r="A97" s="9" t="s">
        <v>607</v>
      </c>
      <c r="B97" s="9" t="s">
        <v>607</v>
      </c>
      <c r="C97" s="22" t="s">
        <v>734</v>
      </c>
      <c r="D97" s="6">
        <v>26544</v>
      </c>
      <c r="E97" t="str">
        <f t="shared" si="20"/>
        <v xml:space="preserve"> </v>
      </c>
      <c r="F97">
        <f t="shared" si="22"/>
        <v>1</v>
      </c>
      <c r="G97" t="str">
        <f t="shared" si="21"/>
        <v xml:space="preserve"> </v>
      </c>
      <c r="H97" s="4" t="s">
        <v>503</v>
      </c>
      <c r="I97" s="4" t="s">
        <v>225</v>
      </c>
      <c r="J97" s="4" t="s">
        <v>607</v>
      </c>
      <c r="K97" s="4" t="s">
        <v>607</v>
      </c>
      <c r="L97" s="4" t="s">
        <v>608</v>
      </c>
      <c r="M97" s="5">
        <v>27</v>
      </c>
      <c r="N97" s="4" t="s">
        <v>642</v>
      </c>
      <c r="O97" s="9" t="s">
        <v>1297</v>
      </c>
      <c r="Q97" s="4">
        <v>3</v>
      </c>
      <c r="R97" s="4">
        <v>2</v>
      </c>
      <c r="S97" s="4">
        <v>1</v>
      </c>
      <c r="T97" s="4">
        <v>0</v>
      </c>
      <c r="U97" s="4">
        <v>3</v>
      </c>
      <c r="V97" s="4">
        <v>2</v>
      </c>
      <c r="W97" s="4" t="s">
        <v>700</v>
      </c>
      <c r="X97" s="4" t="s">
        <v>700</v>
      </c>
      <c r="Y97" s="4" t="s">
        <v>700</v>
      </c>
      <c r="Z97" s="4" t="s">
        <v>700</v>
      </c>
      <c r="AA97" s="4" t="s">
        <v>700</v>
      </c>
      <c r="AB97" s="4" t="s">
        <v>700</v>
      </c>
      <c r="AC97" s="4">
        <v>1</v>
      </c>
      <c r="AD97" s="4">
        <v>3</v>
      </c>
      <c r="AE97" s="4">
        <v>0</v>
      </c>
      <c r="AF97" s="4">
        <v>0</v>
      </c>
      <c r="AG97" s="4">
        <v>2</v>
      </c>
      <c r="AH97" s="4">
        <v>1</v>
      </c>
      <c r="AI97" s="4">
        <v>3</v>
      </c>
      <c r="AJ97" s="4">
        <v>3</v>
      </c>
      <c r="AK97" s="6" t="s">
        <v>735</v>
      </c>
      <c r="AL97" s="7" t="s">
        <v>484</v>
      </c>
      <c r="AM97" s="21" t="s">
        <v>491</v>
      </c>
      <c r="AN97" s="1" t="s">
        <v>608</v>
      </c>
      <c r="AO97" s="8">
        <v>58</v>
      </c>
      <c r="AP97" s="8" t="s">
        <v>410</v>
      </c>
      <c r="AQ97" s="1" t="s">
        <v>416</v>
      </c>
      <c r="AR97" s="1"/>
      <c r="AT97" s="9" t="s">
        <v>614</v>
      </c>
      <c r="AU97" s="9" t="s">
        <v>1290</v>
      </c>
      <c r="AY97" s="9" t="s">
        <v>736</v>
      </c>
      <c r="AZ97" s="9" t="s">
        <v>1029</v>
      </c>
      <c r="BA97" s="9" t="s">
        <v>1060</v>
      </c>
      <c r="BB97" s="30">
        <v>42783</v>
      </c>
      <c r="BE97" s="9"/>
      <c r="BF97" s="9"/>
      <c r="BG97" s="9"/>
      <c r="BJ97" s="128">
        <v>1</v>
      </c>
      <c r="BK97" s="128" t="s">
        <v>1207</v>
      </c>
      <c r="BL97" s="129" t="s">
        <v>1207</v>
      </c>
    </row>
    <row r="98" spans="1:64" ht="38.25" customHeight="1" x14ac:dyDescent="0.25">
      <c r="C98" s="22" t="s">
        <v>133</v>
      </c>
      <c r="D98" s="1">
        <v>45365</v>
      </c>
      <c r="E98">
        <f t="shared" si="20"/>
        <v>1</v>
      </c>
      <c r="F98" t="str">
        <f t="shared" si="22"/>
        <v xml:space="preserve"> </v>
      </c>
      <c r="G98" t="str">
        <f t="shared" si="21"/>
        <v xml:space="preserve"> </v>
      </c>
      <c r="H98" s="4" t="s">
        <v>494</v>
      </c>
      <c r="I98" s="4" t="s">
        <v>311</v>
      </c>
      <c r="J98" s="4"/>
      <c r="K98" s="4"/>
      <c r="L98" s="4"/>
      <c r="M98" s="5">
        <v>52</v>
      </c>
      <c r="N98" s="4"/>
      <c r="Q98" s="4"/>
      <c r="R98" s="4"/>
      <c r="S98" s="4"/>
      <c r="T98" s="4"/>
      <c r="U98" s="4"/>
      <c r="V98" s="4"/>
      <c r="W98" s="4"/>
      <c r="X98" s="4"/>
      <c r="Y98" s="4"/>
      <c r="Z98" s="4"/>
      <c r="AA98" s="4"/>
      <c r="AB98" s="4"/>
      <c r="AC98" s="4"/>
      <c r="AD98" s="4"/>
      <c r="AE98" s="4"/>
      <c r="AF98" s="4"/>
      <c r="AG98" s="4"/>
      <c r="AH98" s="4"/>
      <c r="AI98" s="4"/>
      <c r="AJ98" s="4"/>
      <c r="AK98" s="1"/>
      <c r="AL98" s="7" t="s">
        <v>488</v>
      </c>
      <c r="AM98" s="21" t="s">
        <v>491</v>
      </c>
      <c r="AN98" s="1" t="s">
        <v>608</v>
      </c>
      <c r="AO98" s="8">
        <v>130</v>
      </c>
      <c r="AP98" s="8" t="s">
        <v>410</v>
      </c>
      <c r="AQ98" s="1" t="s">
        <v>414</v>
      </c>
      <c r="BE98" s="9"/>
      <c r="BF98" s="9"/>
      <c r="BG98" s="9"/>
      <c r="BJ98" s="128" t="s">
        <v>1207</v>
      </c>
      <c r="BK98" s="128" t="s">
        <v>1207</v>
      </c>
      <c r="BL98" s="129" t="s">
        <v>1207</v>
      </c>
    </row>
    <row r="99" spans="1:64" ht="38.25" customHeight="1" x14ac:dyDescent="0.25">
      <c r="C99" s="22" t="s">
        <v>34</v>
      </c>
      <c r="D99" s="1">
        <v>27200</v>
      </c>
      <c r="E99" t="str">
        <f t="shared" si="20"/>
        <v xml:space="preserve"> </v>
      </c>
      <c r="F99">
        <f t="shared" si="22"/>
        <v>1</v>
      </c>
      <c r="G99" t="str">
        <f t="shared" si="21"/>
        <v xml:space="preserve"> </v>
      </c>
      <c r="H99" s="4" t="s">
        <v>492</v>
      </c>
      <c r="I99" s="4" t="s">
        <v>226</v>
      </c>
      <c r="J99" s="4" t="s">
        <v>607</v>
      </c>
      <c r="K99" s="4"/>
      <c r="L99" s="4"/>
      <c r="M99" s="5">
        <v>62</v>
      </c>
      <c r="N99" s="4" t="s">
        <v>931</v>
      </c>
      <c r="Q99" s="4"/>
      <c r="R99" s="4"/>
      <c r="S99" s="4"/>
      <c r="T99" s="4"/>
      <c r="U99" s="4"/>
      <c r="V99" s="4"/>
      <c r="W99" s="4"/>
      <c r="X99" s="4"/>
      <c r="Y99" s="4"/>
      <c r="Z99" s="4"/>
      <c r="AA99" s="4"/>
      <c r="AB99" s="4"/>
      <c r="AC99" s="4"/>
      <c r="AD99" s="4"/>
      <c r="AE99" s="4"/>
      <c r="AF99" s="4"/>
      <c r="AG99" s="4"/>
      <c r="AH99" s="4"/>
      <c r="AI99" s="4"/>
      <c r="AJ99" s="4"/>
      <c r="AK99" s="6" t="s">
        <v>936</v>
      </c>
      <c r="AL99" s="7" t="s">
        <v>484</v>
      </c>
      <c r="AM99" s="21" t="s">
        <v>491</v>
      </c>
      <c r="AN99" s="1" t="s">
        <v>608</v>
      </c>
      <c r="AO99" s="8">
        <v>240</v>
      </c>
      <c r="AP99" s="8" t="s">
        <v>410</v>
      </c>
      <c r="AQ99" s="1" t="s">
        <v>417</v>
      </c>
      <c r="AR99" s="2"/>
      <c r="AS99" s="11"/>
      <c r="AT99" s="11" t="s">
        <v>938</v>
      </c>
      <c r="AU99" s="9" t="s">
        <v>1290</v>
      </c>
      <c r="AV99" s="11"/>
      <c r="AW99" s="44" t="s">
        <v>937</v>
      </c>
      <c r="AX99" s="9" t="s">
        <v>1316</v>
      </c>
      <c r="AY99" s="11"/>
      <c r="AZ99" s="11"/>
      <c r="BA99" s="11"/>
      <c r="BB99" s="11"/>
      <c r="BC99" s="11"/>
      <c r="BD99" s="11"/>
      <c r="BE99" s="11"/>
      <c r="BF99" s="9" t="s">
        <v>16</v>
      </c>
      <c r="BG99" s="45" t="s">
        <v>1352</v>
      </c>
      <c r="BH99" s="9" t="s">
        <v>1312</v>
      </c>
      <c r="BI99" s="11"/>
      <c r="BJ99" s="128" t="s">
        <v>1207</v>
      </c>
      <c r="BK99" s="128" t="s">
        <v>1207</v>
      </c>
      <c r="BL99" s="129" t="s">
        <v>1207</v>
      </c>
    </row>
    <row r="100" spans="1:64" ht="38.25" customHeight="1" x14ac:dyDescent="0.25">
      <c r="A100" s="9" t="s">
        <v>607</v>
      </c>
      <c r="C100" s="22" t="s">
        <v>134</v>
      </c>
      <c r="D100" s="1">
        <v>18125</v>
      </c>
      <c r="E100" t="str">
        <f t="shared" si="20"/>
        <v xml:space="preserve"> </v>
      </c>
      <c r="F100">
        <f t="shared" si="22"/>
        <v>1</v>
      </c>
      <c r="G100" t="str">
        <f t="shared" si="21"/>
        <v xml:space="preserve"> </v>
      </c>
      <c r="H100" s="4" t="s">
        <v>492</v>
      </c>
      <c r="I100" s="4" t="s">
        <v>312</v>
      </c>
      <c r="J100" s="4" t="s">
        <v>607</v>
      </c>
      <c r="K100" s="4" t="s">
        <v>607</v>
      </c>
      <c r="L100" s="4" t="s">
        <v>607</v>
      </c>
      <c r="M100" s="5">
        <v>1272</v>
      </c>
      <c r="N100" s="4" t="s">
        <v>622</v>
      </c>
      <c r="O100" s="9" t="s">
        <v>1302</v>
      </c>
      <c r="Q100" s="4">
        <v>0</v>
      </c>
      <c r="R100" s="4">
        <v>0</v>
      </c>
      <c r="S100" s="4">
        <v>0</v>
      </c>
      <c r="T100" s="4">
        <v>0</v>
      </c>
      <c r="U100" s="4" t="s">
        <v>801</v>
      </c>
      <c r="V100" s="4" t="s">
        <v>801</v>
      </c>
      <c r="W100" s="4">
        <v>0</v>
      </c>
      <c r="X100" s="4">
        <v>0</v>
      </c>
      <c r="Y100" s="4">
        <v>0</v>
      </c>
      <c r="Z100" s="4">
        <v>1</v>
      </c>
      <c r="AA100" s="4">
        <v>0</v>
      </c>
      <c r="AB100" s="4">
        <v>0</v>
      </c>
      <c r="AC100" s="4">
        <v>0</v>
      </c>
      <c r="AD100" s="4">
        <v>1</v>
      </c>
      <c r="AE100" s="4">
        <v>0</v>
      </c>
      <c r="AF100" s="4">
        <v>0</v>
      </c>
      <c r="AG100" s="4">
        <v>1</v>
      </c>
      <c r="AH100" s="4">
        <v>0</v>
      </c>
      <c r="AI100" s="4">
        <v>2</v>
      </c>
      <c r="AJ100" s="4">
        <v>0</v>
      </c>
      <c r="AK100" s="1" t="s">
        <v>737</v>
      </c>
      <c r="AL100" s="7" t="s">
        <v>488</v>
      </c>
      <c r="AM100" s="21" t="s">
        <v>491</v>
      </c>
      <c r="AN100" s="1" t="s">
        <v>608</v>
      </c>
      <c r="AO100" s="8">
        <v>2400</v>
      </c>
      <c r="AP100" s="8" t="s">
        <v>410</v>
      </c>
      <c r="AQ100" s="1" t="s">
        <v>417</v>
      </c>
      <c r="AT100" s="9" t="s">
        <v>614</v>
      </c>
      <c r="AU100" s="9" t="s">
        <v>1290</v>
      </c>
      <c r="BE100" s="9"/>
      <c r="BF100" s="9" t="s">
        <v>16</v>
      </c>
      <c r="BG100" s="9" t="s">
        <v>738</v>
      </c>
      <c r="BH100" s="9" t="s">
        <v>1316</v>
      </c>
      <c r="BJ100" s="128" t="s">
        <v>1207</v>
      </c>
      <c r="BK100" s="128" t="s">
        <v>1207</v>
      </c>
      <c r="BL100" s="129">
        <v>1</v>
      </c>
    </row>
    <row r="101" spans="1:64" ht="38.25" customHeight="1" x14ac:dyDescent="0.25">
      <c r="A101" s="9" t="s">
        <v>607</v>
      </c>
      <c r="B101" s="9" t="s">
        <v>607</v>
      </c>
      <c r="C101" s="22" t="s">
        <v>96</v>
      </c>
      <c r="D101" s="1">
        <v>23315</v>
      </c>
      <c r="E101" t="str">
        <f t="shared" si="20"/>
        <v xml:space="preserve"> </v>
      </c>
      <c r="F101">
        <f t="shared" si="22"/>
        <v>1</v>
      </c>
      <c r="G101" t="str">
        <f t="shared" si="21"/>
        <v xml:space="preserve"> </v>
      </c>
      <c r="H101" s="4" t="s">
        <v>511</v>
      </c>
      <c r="I101" s="4" t="s">
        <v>279</v>
      </c>
      <c r="J101" s="4" t="s">
        <v>607</v>
      </c>
      <c r="K101" s="4" t="s">
        <v>608</v>
      </c>
      <c r="L101" s="4" t="s">
        <v>607</v>
      </c>
      <c r="M101" s="5">
        <v>397</v>
      </c>
      <c r="N101" s="4" t="s">
        <v>642</v>
      </c>
      <c r="O101" s="9" t="s">
        <v>1297</v>
      </c>
      <c r="Q101" s="4">
        <v>0</v>
      </c>
      <c r="R101" s="4">
        <v>0</v>
      </c>
      <c r="S101" s="4">
        <v>0</v>
      </c>
      <c r="T101" s="4">
        <v>0</v>
      </c>
      <c r="U101" s="4">
        <v>0</v>
      </c>
      <c r="V101" s="4">
        <v>0</v>
      </c>
      <c r="W101" s="4">
        <v>0</v>
      </c>
      <c r="X101" s="4">
        <v>0</v>
      </c>
      <c r="Y101" s="4">
        <v>0</v>
      </c>
      <c r="Z101" s="4">
        <v>1</v>
      </c>
      <c r="AA101" s="4">
        <v>0</v>
      </c>
      <c r="AB101" s="4">
        <v>0</v>
      </c>
      <c r="AC101" s="4">
        <v>0</v>
      </c>
      <c r="AD101" s="4">
        <v>0</v>
      </c>
      <c r="AE101" s="4">
        <v>0</v>
      </c>
      <c r="AF101" s="4">
        <v>0</v>
      </c>
      <c r="AG101" s="4">
        <v>0</v>
      </c>
      <c r="AH101" s="4">
        <v>0</v>
      </c>
      <c r="AI101" s="4">
        <v>1</v>
      </c>
      <c r="AJ101" s="4">
        <v>0</v>
      </c>
      <c r="AK101" s="1" t="s">
        <v>744</v>
      </c>
      <c r="AL101" s="7" t="s">
        <v>486</v>
      </c>
      <c r="AM101" s="21" t="s">
        <v>491</v>
      </c>
      <c r="AN101" s="1" t="s">
        <v>608</v>
      </c>
      <c r="AO101" s="8">
        <v>1320</v>
      </c>
      <c r="AP101" s="8" t="s">
        <v>410</v>
      </c>
      <c r="AQ101" s="1" t="s">
        <v>416</v>
      </c>
      <c r="AT101" s="9" t="s">
        <v>614</v>
      </c>
      <c r="AU101" s="9" t="s">
        <v>1290</v>
      </c>
      <c r="AV101" s="9" t="s">
        <v>971</v>
      </c>
      <c r="AW101" s="9" t="s">
        <v>972</v>
      </c>
      <c r="AX101" s="9" t="s">
        <v>1312</v>
      </c>
      <c r="AY101" s="9" t="s">
        <v>969</v>
      </c>
      <c r="BE101" s="9"/>
      <c r="BF101" s="9" t="s">
        <v>17</v>
      </c>
      <c r="BG101" s="9" t="s">
        <v>970</v>
      </c>
      <c r="BH101" s="9" t="s">
        <v>1346</v>
      </c>
      <c r="BJ101" s="128">
        <v>1</v>
      </c>
      <c r="BK101" s="128" t="s">
        <v>1207</v>
      </c>
      <c r="BL101" s="129" t="s">
        <v>1207</v>
      </c>
    </row>
    <row r="102" spans="1:64" ht="38.25" customHeight="1" x14ac:dyDescent="0.25">
      <c r="A102" s="9" t="s">
        <v>607</v>
      </c>
      <c r="C102" s="22" t="s">
        <v>204</v>
      </c>
      <c r="D102" s="1">
        <v>30000</v>
      </c>
      <c r="E102" t="str">
        <f t="shared" si="20"/>
        <v xml:space="preserve"> </v>
      </c>
      <c r="F102">
        <f t="shared" si="22"/>
        <v>1</v>
      </c>
      <c r="G102" t="str">
        <f t="shared" si="21"/>
        <v xml:space="preserve"> </v>
      </c>
      <c r="H102" s="4" t="s">
        <v>492</v>
      </c>
      <c r="I102" s="4" t="s">
        <v>373</v>
      </c>
      <c r="J102" s="4" t="s">
        <v>607</v>
      </c>
      <c r="K102" s="4" t="s">
        <v>607</v>
      </c>
      <c r="L102" s="4" t="s">
        <v>608</v>
      </c>
      <c r="M102" s="14">
        <v>49</v>
      </c>
      <c r="N102" s="4" t="s">
        <v>642</v>
      </c>
      <c r="O102" s="9" t="s">
        <v>1295</v>
      </c>
      <c r="P102" s="9" t="s">
        <v>1383</v>
      </c>
      <c r="Q102" s="4">
        <v>2</v>
      </c>
      <c r="R102" s="4">
        <v>1</v>
      </c>
      <c r="S102" s="4">
        <v>1</v>
      </c>
      <c r="T102" s="4">
        <v>1</v>
      </c>
      <c r="U102" s="4">
        <v>0</v>
      </c>
      <c r="V102" s="4">
        <v>0</v>
      </c>
      <c r="W102" s="4">
        <v>2</v>
      </c>
      <c r="X102" s="4">
        <v>0</v>
      </c>
      <c r="Y102" s="4">
        <v>0</v>
      </c>
      <c r="Z102" s="4">
        <v>2</v>
      </c>
      <c r="AA102" s="4">
        <v>3</v>
      </c>
      <c r="AB102" s="4">
        <v>2</v>
      </c>
      <c r="AC102" s="4">
        <v>2</v>
      </c>
      <c r="AD102" s="4">
        <v>2</v>
      </c>
      <c r="AE102" s="4">
        <v>2</v>
      </c>
      <c r="AF102" s="4">
        <v>2</v>
      </c>
      <c r="AG102" s="4">
        <v>2</v>
      </c>
      <c r="AH102" s="4">
        <v>2</v>
      </c>
      <c r="AI102" s="4">
        <v>2</v>
      </c>
      <c r="AJ102" s="4">
        <v>2</v>
      </c>
      <c r="AK102" s="1" t="s">
        <v>745</v>
      </c>
      <c r="AL102" s="7" t="s">
        <v>23</v>
      </c>
      <c r="AM102" s="21" t="s">
        <v>491</v>
      </c>
      <c r="AN102" s="1" t="s">
        <v>608</v>
      </c>
      <c r="AO102" s="15">
        <v>250</v>
      </c>
      <c r="AP102" s="15" t="s">
        <v>411</v>
      </c>
      <c r="AQ102" s="16" t="s">
        <v>474</v>
      </c>
      <c r="AT102" s="9" t="s">
        <v>746</v>
      </c>
      <c r="AU102" s="9" t="s">
        <v>1290</v>
      </c>
      <c r="AV102" s="9" t="s">
        <v>747</v>
      </c>
      <c r="BE102" s="9"/>
      <c r="BF102" s="9"/>
      <c r="BG102" s="9"/>
      <c r="BJ102" s="128" t="s">
        <v>1207</v>
      </c>
      <c r="BK102" s="128">
        <v>1</v>
      </c>
      <c r="BL102" s="129" t="s">
        <v>1207</v>
      </c>
    </row>
    <row r="103" spans="1:64" ht="38.25" customHeight="1" x14ac:dyDescent="0.25">
      <c r="C103" s="22" t="s">
        <v>97</v>
      </c>
      <c r="D103" s="1">
        <v>32667</v>
      </c>
      <c r="E103" t="str">
        <f t="shared" si="20"/>
        <v xml:space="preserve"> </v>
      </c>
      <c r="F103">
        <f t="shared" si="22"/>
        <v>1</v>
      </c>
      <c r="G103" t="str">
        <f t="shared" si="21"/>
        <v xml:space="preserve"> </v>
      </c>
      <c r="H103" s="4" t="s">
        <v>494</v>
      </c>
      <c r="I103" s="4" t="s">
        <v>280</v>
      </c>
      <c r="J103" s="4"/>
      <c r="K103" s="4"/>
      <c r="L103" s="4"/>
      <c r="M103" s="5">
        <v>19</v>
      </c>
      <c r="N103" s="4"/>
      <c r="Q103" s="4"/>
      <c r="R103" s="4"/>
      <c r="S103" s="4"/>
      <c r="T103" s="4"/>
      <c r="U103" s="4"/>
      <c r="V103" s="4"/>
      <c r="W103" s="4"/>
      <c r="X103" s="4"/>
      <c r="Y103" s="4"/>
      <c r="Z103" s="4"/>
      <c r="AA103" s="4"/>
      <c r="AB103" s="4"/>
      <c r="AC103" s="4"/>
      <c r="AD103" s="4"/>
      <c r="AE103" s="4"/>
      <c r="AF103" s="4"/>
      <c r="AG103" s="4"/>
      <c r="AH103" s="4"/>
      <c r="AI103" s="4"/>
      <c r="AJ103" s="4"/>
      <c r="AK103" s="1"/>
      <c r="AL103" s="7" t="s">
        <v>486</v>
      </c>
      <c r="AM103" s="21" t="s">
        <v>491</v>
      </c>
      <c r="AN103" s="1" t="s">
        <v>608</v>
      </c>
      <c r="AO103" s="8">
        <v>40</v>
      </c>
      <c r="AP103" s="8" t="s">
        <v>410</v>
      </c>
      <c r="AQ103" s="1" t="s">
        <v>415</v>
      </c>
      <c r="BE103" s="9"/>
      <c r="BF103" s="9"/>
      <c r="BG103" s="9"/>
      <c r="BJ103" s="128" t="s">
        <v>1207</v>
      </c>
      <c r="BK103" s="128" t="s">
        <v>1207</v>
      </c>
      <c r="BL103" s="129" t="s">
        <v>1207</v>
      </c>
    </row>
    <row r="104" spans="1:64" ht="38.25" customHeight="1" x14ac:dyDescent="0.25">
      <c r="A104" s="9" t="s">
        <v>607</v>
      </c>
      <c r="B104" s="9" t="s">
        <v>607</v>
      </c>
      <c r="C104" s="22" t="s">
        <v>55</v>
      </c>
      <c r="D104" s="1">
        <v>46458</v>
      </c>
      <c r="E104">
        <f t="shared" si="20"/>
        <v>1</v>
      </c>
      <c r="F104" t="str">
        <f t="shared" si="22"/>
        <v xml:space="preserve"> </v>
      </c>
      <c r="G104" t="str">
        <f t="shared" si="21"/>
        <v xml:space="preserve"> </v>
      </c>
      <c r="H104" s="4" t="s">
        <v>492</v>
      </c>
      <c r="I104" s="4" t="s">
        <v>245</v>
      </c>
      <c r="J104" s="4" t="s">
        <v>607</v>
      </c>
      <c r="K104" s="4" t="s">
        <v>607</v>
      </c>
      <c r="L104" s="4" t="s">
        <v>607</v>
      </c>
      <c r="M104" s="5">
        <v>280</v>
      </c>
      <c r="N104" s="4" t="s">
        <v>750</v>
      </c>
      <c r="O104" s="9" t="s">
        <v>1299</v>
      </c>
      <c r="P104" s="9" t="s">
        <v>1384</v>
      </c>
      <c r="Q104" s="4">
        <v>0</v>
      </c>
      <c r="R104" s="4">
        <v>0</v>
      </c>
      <c r="S104" s="4">
        <v>2</v>
      </c>
      <c r="T104" s="4">
        <v>0</v>
      </c>
      <c r="U104" s="4">
        <v>0</v>
      </c>
      <c r="V104" s="4">
        <v>0</v>
      </c>
      <c r="W104" s="4">
        <v>0</v>
      </c>
      <c r="X104" s="4">
        <v>1</v>
      </c>
      <c r="Y104" s="4">
        <v>0</v>
      </c>
      <c r="Z104" s="4">
        <v>0</v>
      </c>
      <c r="AA104" s="4">
        <v>0</v>
      </c>
      <c r="AB104" s="4">
        <v>0</v>
      </c>
      <c r="AC104" s="4">
        <v>0</v>
      </c>
      <c r="AD104" s="4">
        <v>2</v>
      </c>
      <c r="AE104" s="4">
        <v>1</v>
      </c>
      <c r="AF104" s="4">
        <v>1</v>
      </c>
      <c r="AG104" s="4">
        <v>1</v>
      </c>
      <c r="AH104" s="4">
        <v>1</v>
      </c>
      <c r="AI104" s="4">
        <v>1</v>
      </c>
      <c r="AJ104" s="4">
        <v>0</v>
      </c>
      <c r="AK104" s="12" t="s">
        <v>748</v>
      </c>
      <c r="AL104" s="7" t="s">
        <v>485</v>
      </c>
      <c r="AM104" s="21" t="s">
        <v>491</v>
      </c>
      <c r="AN104" s="1" t="s">
        <v>608</v>
      </c>
      <c r="AO104" s="8">
        <v>750</v>
      </c>
      <c r="AP104" s="8" t="s">
        <v>410</v>
      </c>
      <c r="AQ104" s="1" t="s">
        <v>430</v>
      </c>
      <c r="AT104" s="9" t="s">
        <v>749</v>
      </c>
      <c r="AU104" s="9" t="s">
        <v>1290</v>
      </c>
      <c r="AV104" s="9" t="s">
        <v>876</v>
      </c>
      <c r="AW104" s="9" t="s">
        <v>903</v>
      </c>
      <c r="AX104" s="9" t="s">
        <v>1312</v>
      </c>
      <c r="BD104" s="9" t="s">
        <v>1142</v>
      </c>
      <c r="BE104" s="9" t="s">
        <v>1151</v>
      </c>
      <c r="BF104" s="9" t="s">
        <v>16</v>
      </c>
      <c r="BG104" s="9" t="s">
        <v>751</v>
      </c>
      <c r="BH104" s="9" t="s">
        <v>1318</v>
      </c>
      <c r="BJ104" s="128" t="s">
        <v>1207</v>
      </c>
      <c r="BK104" s="128" t="s">
        <v>1207</v>
      </c>
      <c r="BL104" s="129" t="s">
        <v>1207</v>
      </c>
    </row>
    <row r="105" spans="1:64" ht="38.25" customHeight="1" x14ac:dyDescent="0.25">
      <c r="C105" s="22" t="s">
        <v>135</v>
      </c>
      <c r="D105" s="1">
        <v>28500</v>
      </c>
      <c r="E105" t="str">
        <f t="shared" si="20"/>
        <v xml:space="preserve"> </v>
      </c>
      <c r="F105">
        <f>IF(D105&lt;38270,1," ")</f>
        <v>1</v>
      </c>
      <c r="G105" t="str">
        <f t="shared" si="21"/>
        <v xml:space="preserve"> </v>
      </c>
      <c r="H105" s="4"/>
      <c r="I105" s="4" t="s">
        <v>313</v>
      </c>
      <c r="J105" s="4"/>
      <c r="K105" s="4"/>
      <c r="L105" s="4"/>
      <c r="M105" s="5">
        <v>18</v>
      </c>
      <c r="N105" s="4"/>
      <c r="Q105" s="4"/>
      <c r="R105" s="4"/>
      <c r="S105" s="4"/>
      <c r="T105" s="4"/>
      <c r="U105" s="4"/>
      <c r="V105" s="4"/>
      <c r="W105" s="4"/>
      <c r="X105" s="4"/>
      <c r="Y105" s="4"/>
      <c r="Z105" s="4"/>
      <c r="AA105" s="4"/>
      <c r="AB105" s="4"/>
      <c r="AC105" s="4"/>
      <c r="AD105" s="4"/>
      <c r="AE105" s="4"/>
      <c r="AF105" s="4"/>
      <c r="AG105" s="4"/>
      <c r="AH105" s="4"/>
      <c r="AI105" s="4"/>
      <c r="AJ105" s="4"/>
      <c r="AK105" s="1"/>
      <c r="AL105" s="7" t="s">
        <v>488</v>
      </c>
      <c r="AM105" s="21" t="s">
        <v>491</v>
      </c>
      <c r="AN105" s="1" t="s">
        <v>608</v>
      </c>
      <c r="AO105" s="8">
        <v>35</v>
      </c>
      <c r="AP105" s="8" t="s">
        <v>410</v>
      </c>
      <c r="AQ105" s="1" t="s">
        <v>414</v>
      </c>
      <c r="BE105" s="9"/>
      <c r="BF105" s="9"/>
      <c r="BG105" s="9"/>
      <c r="BJ105" s="128" t="s">
        <v>1207</v>
      </c>
      <c r="BK105" s="128" t="s">
        <v>1207</v>
      </c>
      <c r="BL105" s="129" t="s">
        <v>1207</v>
      </c>
    </row>
    <row r="106" spans="1:64" ht="38.25" customHeight="1" x14ac:dyDescent="0.25">
      <c r="B106" s="9" t="s">
        <v>607</v>
      </c>
      <c r="C106" s="22" t="s">
        <v>561</v>
      </c>
      <c r="D106" s="1">
        <v>50667</v>
      </c>
      <c r="E106">
        <f t="shared" si="20"/>
        <v>1</v>
      </c>
      <c r="F106" t="str">
        <f>IF(D106&lt;38270,1," ")</f>
        <v xml:space="preserve"> </v>
      </c>
      <c r="G106" t="str">
        <f t="shared" si="21"/>
        <v xml:space="preserve"> </v>
      </c>
      <c r="H106" s="4" t="s">
        <v>503</v>
      </c>
      <c r="I106" s="4"/>
      <c r="J106" s="4" t="s">
        <v>608</v>
      </c>
      <c r="K106" s="4" t="s">
        <v>608</v>
      </c>
      <c r="L106" s="4"/>
      <c r="M106" s="5" t="s">
        <v>1210</v>
      </c>
      <c r="N106" s="4" t="s">
        <v>1220</v>
      </c>
      <c r="O106" s="9" t="s">
        <v>1297</v>
      </c>
      <c r="Q106" s="4"/>
      <c r="R106" s="4"/>
      <c r="S106" s="4"/>
      <c r="T106" s="4"/>
      <c r="U106" s="4"/>
      <c r="V106" s="4"/>
      <c r="W106" s="4"/>
      <c r="X106" s="4"/>
      <c r="Y106" s="4"/>
      <c r="Z106" s="4"/>
      <c r="AA106" s="4"/>
      <c r="AB106" s="4"/>
      <c r="AC106" s="4"/>
      <c r="AD106" s="4"/>
      <c r="AE106" s="4"/>
      <c r="AF106" s="4"/>
      <c r="AG106" s="4"/>
      <c r="AH106" s="4"/>
      <c r="AI106" s="4"/>
      <c r="AJ106" s="4">
        <v>1</v>
      </c>
      <c r="AK106" s="1" t="s">
        <v>1233</v>
      </c>
      <c r="AL106" s="4" t="s">
        <v>22</v>
      </c>
      <c r="AM106" s="21" t="s">
        <v>491</v>
      </c>
      <c r="AN106" s="1" t="s">
        <v>608</v>
      </c>
      <c r="AO106" s="8" t="s">
        <v>1192</v>
      </c>
      <c r="AP106" s="8"/>
      <c r="AQ106" s="1"/>
      <c r="AT106" s="9" t="s">
        <v>1201</v>
      </c>
      <c r="AU106" s="9" t="s">
        <v>1289</v>
      </c>
      <c r="BE106" s="9"/>
      <c r="BF106" s="9"/>
      <c r="BG106" s="9"/>
      <c r="BJ106" s="128" t="s">
        <v>1207</v>
      </c>
      <c r="BK106" s="128" t="s">
        <v>1207</v>
      </c>
      <c r="BL106" s="129" t="s">
        <v>1207</v>
      </c>
    </row>
    <row r="107" spans="1:64" ht="38.25" customHeight="1" x14ac:dyDescent="0.25">
      <c r="C107" s="22" t="s">
        <v>166</v>
      </c>
      <c r="D107" s="1">
        <v>37308</v>
      </c>
      <c r="E107" t="str">
        <f t="shared" si="20"/>
        <v xml:space="preserve"> </v>
      </c>
      <c r="F107">
        <f>IF(D107&lt;38270,1," ")</f>
        <v>1</v>
      </c>
      <c r="G107" t="str">
        <f t="shared" si="21"/>
        <v xml:space="preserve"> </v>
      </c>
      <c r="H107" s="4" t="s">
        <v>503</v>
      </c>
      <c r="I107" s="4" t="s">
        <v>344</v>
      </c>
      <c r="J107" s="4"/>
      <c r="K107" s="4"/>
      <c r="L107" s="4"/>
      <c r="M107" s="5">
        <v>67</v>
      </c>
      <c r="N107" s="4"/>
      <c r="Q107" s="4"/>
      <c r="R107" s="4"/>
      <c r="S107" s="4"/>
      <c r="T107" s="4"/>
      <c r="U107" s="4"/>
      <c r="V107" s="4"/>
      <c r="W107" s="4"/>
      <c r="X107" s="4"/>
      <c r="Y107" s="4"/>
      <c r="Z107" s="4"/>
      <c r="AA107" s="4"/>
      <c r="AB107" s="4"/>
      <c r="AC107" s="4"/>
      <c r="AD107" s="4"/>
      <c r="AE107" s="4"/>
      <c r="AF107" s="4"/>
      <c r="AG107" s="4"/>
      <c r="AH107" s="4"/>
      <c r="AI107" s="4"/>
      <c r="AJ107" s="4"/>
      <c r="AK107" s="1"/>
      <c r="AL107" s="4" t="s">
        <v>22</v>
      </c>
      <c r="AM107" s="21" t="s">
        <v>491</v>
      </c>
      <c r="AN107" s="1" t="s">
        <v>608</v>
      </c>
      <c r="AO107" s="8">
        <v>100</v>
      </c>
      <c r="AP107" s="8" t="s">
        <v>410</v>
      </c>
      <c r="AQ107" s="1" t="s">
        <v>414</v>
      </c>
      <c r="AZ107" s="9" t="s">
        <v>1032</v>
      </c>
      <c r="BA107" s="9" t="s">
        <v>1045</v>
      </c>
      <c r="BB107" s="9" t="s">
        <v>1046</v>
      </c>
      <c r="BE107" s="9"/>
      <c r="BF107" s="9"/>
      <c r="BG107" s="9"/>
      <c r="BJ107" s="128" t="s">
        <v>1207</v>
      </c>
      <c r="BK107" s="128" t="s">
        <v>1207</v>
      </c>
      <c r="BL107" s="129" t="s">
        <v>1207</v>
      </c>
    </row>
    <row r="108" spans="1:64" ht="38.25" customHeight="1" x14ac:dyDescent="0.25">
      <c r="A108" s="9" t="s">
        <v>607</v>
      </c>
      <c r="B108" s="9" t="s">
        <v>607</v>
      </c>
      <c r="C108" s="22" t="s">
        <v>56</v>
      </c>
      <c r="D108" s="1">
        <v>38816</v>
      </c>
      <c r="E108">
        <f t="shared" si="20"/>
        <v>1</v>
      </c>
      <c r="F108" t="str">
        <f>IF(D108&lt;38270,1," ")</f>
        <v xml:space="preserve"> </v>
      </c>
      <c r="G108" t="str">
        <f t="shared" si="21"/>
        <v xml:space="preserve"> </v>
      </c>
      <c r="H108" s="4" t="s">
        <v>492</v>
      </c>
      <c r="I108" s="4" t="s">
        <v>246</v>
      </c>
      <c r="J108" s="4" t="s">
        <v>607</v>
      </c>
      <c r="K108" s="4" t="s">
        <v>607</v>
      </c>
      <c r="L108" s="4" t="s">
        <v>607</v>
      </c>
      <c r="M108" s="5">
        <v>357</v>
      </c>
      <c r="N108" s="4" t="s">
        <v>753</v>
      </c>
      <c r="O108" s="9" t="s">
        <v>1299</v>
      </c>
      <c r="Q108" s="4">
        <v>0</v>
      </c>
      <c r="R108" s="4">
        <v>1</v>
      </c>
      <c r="S108" s="4">
        <v>1</v>
      </c>
      <c r="T108" s="4">
        <v>0</v>
      </c>
      <c r="U108" s="4">
        <v>1</v>
      </c>
      <c r="V108" s="4">
        <v>1</v>
      </c>
      <c r="W108" s="4">
        <v>1</v>
      </c>
      <c r="X108" s="4">
        <v>0</v>
      </c>
      <c r="Y108" s="4">
        <v>1</v>
      </c>
      <c r="Z108" s="4">
        <v>1</v>
      </c>
      <c r="AA108" s="4">
        <v>1</v>
      </c>
      <c r="AB108" s="4">
        <v>0</v>
      </c>
      <c r="AC108" s="4">
        <v>0</v>
      </c>
      <c r="AD108" s="4">
        <v>1</v>
      </c>
      <c r="AE108" s="4">
        <v>0</v>
      </c>
      <c r="AF108" s="4">
        <v>1</v>
      </c>
      <c r="AG108" s="4">
        <v>1</v>
      </c>
      <c r="AH108" s="4">
        <v>0</v>
      </c>
      <c r="AI108" s="4">
        <v>1</v>
      </c>
      <c r="AJ108" s="4">
        <v>0</v>
      </c>
      <c r="AK108" s="1" t="s">
        <v>752</v>
      </c>
      <c r="AL108" s="7" t="s">
        <v>485</v>
      </c>
      <c r="AM108" s="21" t="s">
        <v>491</v>
      </c>
      <c r="AN108" s="1" t="s">
        <v>608</v>
      </c>
      <c r="AO108" s="8">
        <v>1000</v>
      </c>
      <c r="AP108" s="8" t="s">
        <v>409</v>
      </c>
      <c r="AQ108" s="1" t="s">
        <v>431</v>
      </c>
      <c r="AT108" s="32">
        <v>75</v>
      </c>
      <c r="AU108" s="9" t="s">
        <v>1290</v>
      </c>
      <c r="AW108" s="9" t="s">
        <v>877</v>
      </c>
      <c r="AX108" s="9" t="s">
        <v>1312</v>
      </c>
      <c r="BE108" s="9"/>
      <c r="BF108" s="9" t="s">
        <v>16</v>
      </c>
      <c r="BG108" s="9" t="s">
        <v>904</v>
      </c>
      <c r="BH108" s="9" t="s">
        <v>1312</v>
      </c>
      <c r="BJ108" s="128" t="s">
        <v>1207</v>
      </c>
      <c r="BK108" s="128" t="s">
        <v>1207</v>
      </c>
      <c r="BL108" s="129" t="s">
        <v>1207</v>
      </c>
    </row>
    <row r="109" spans="1:64" ht="38.25" customHeight="1" x14ac:dyDescent="0.25">
      <c r="B109" s="9" t="s">
        <v>607</v>
      </c>
      <c r="C109" s="22" t="s">
        <v>136</v>
      </c>
      <c r="D109" s="1">
        <v>39083</v>
      </c>
      <c r="E109">
        <f t="shared" si="20"/>
        <v>1</v>
      </c>
      <c r="F109"/>
      <c r="G109" t="str">
        <f t="shared" si="21"/>
        <v xml:space="preserve"> </v>
      </c>
      <c r="H109" s="4"/>
      <c r="I109" s="27" t="s">
        <v>314</v>
      </c>
      <c r="J109" s="27" t="s">
        <v>607</v>
      </c>
      <c r="K109" s="27"/>
      <c r="L109" s="27"/>
      <c r="M109" s="14">
        <v>728</v>
      </c>
      <c r="N109" s="27"/>
      <c r="Q109" s="27"/>
      <c r="R109" s="27"/>
      <c r="S109" s="27"/>
      <c r="T109" s="27"/>
      <c r="U109" s="27"/>
      <c r="V109" s="27">
        <v>1</v>
      </c>
      <c r="W109" s="27"/>
      <c r="X109" s="27"/>
      <c r="Y109" s="27"/>
      <c r="Z109" s="27"/>
      <c r="AA109" s="27"/>
      <c r="AB109" s="27"/>
      <c r="AC109" s="27"/>
      <c r="AD109" s="27"/>
      <c r="AE109" s="27"/>
      <c r="AF109" s="27"/>
      <c r="AG109" s="27"/>
      <c r="AH109" s="27"/>
      <c r="AI109" s="27"/>
      <c r="AJ109" s="27"/>
      <c r="AK109" s="1" t="s">
        <v>1236</v>
      </c>
      <c r="AL109" s="4" t="s">
        <v>488</v>
      </c>
      <c r="AM109" s="21" t="s">
        <v>491</v>
      </c>
      <c r="AN109" s="1" t="s">
        <v>608</v>
      </c>
      <c r="AO109" s="15">
        <v>1300</v>
      </c>
      <c r="AP109" s="15" t="s">
        <v>410</v>
      </c>
      <c r="AQ109" s="16" t="s">
        <v>463</v>
      </c>
      <c r="BE109" s="9"/>
      <c r="BF109" s="9"/>
      <c r="BG109" s="9"/>
      <c r="BJ109" s="128" t="s">
        <v>1207</v>
      </c>
      <c r="BK109" s="128" t="s">
        <v>1207</v>
      </c>
      <c r="BL109" s="129" t="s">
        <v>1207</v>
      </c>
    </row>
    <row r="110" spans="1:64" ht="38.25" customHeight="1" x14ac:dyDescent="0.25">
      <c r="B110" s="9" t="s">
        <v>607</v>
      </c>
      <c r="C110" s="22" t="s">
        <v>562</v>
      </c>
      <c r="D110" s="1">
        <v>46037</v>
      </c>
      <c r="E110">
        <f t="shared" si="20"/>
        <v>1</v>
      </c>
      <c r="F110" t="str">
        <f t="shared" ref="F110:F142" si="23">IF(D110&lt;38270,1," ")</f>
        <v xml:space="preserve"> </v>
      </c>
      <c r="G110" t="str">
        <f t="shared" si="21"/>
        <v xml:space="preserve"> </v>
      </c>
      <c r="H110" s="4" t="s">
        <v>503</v>
      </c>
      <c r="I110" s="4"/>
      <c r="J110" s="4"/>
      <c r="K110" s="4" t="s">
        <v>608</v>
      </c>
      <c r="L110" s="4"/>
      <c r="M110" s="5">
        <v>23</v>
      </c>
      <c r="N110" s="4" t="s">
        <v>1220</v>
      </c>
      <c r="O110" s="9" t="s">
        <v>1297</v>
      </c>
      <c r="Q110" s="4"/>
      <c r="R110" s="4"/>
      <c r="S110" s="4"/>
      <c r="T110" s="4"/>
      <c r="U110" s="4"/>
      <c r="V110" s="4"/>
      <c r="W110" s="4"/>
      <c r="X110" s="4"/>
      <c r="Y110" s="4"/>
      <c r="Z110" s="4"/>
      <c r="AA110" s="4"/>
      <c r="AB110" s="4"/>
      <c r="AC110" s="4"/>
      <c r="AD110" s="4"/>
      <c r="AE110" s="4"/>
      <c r="AF110" s="4"/>
      <c r="AG110" s="4"/>
      <c r="AH110" s="4"/>
      <c r="AI110" s="4"/>
      <c r="AJ110" s="4"/>
      <c r="AK110" s="1" t="s">
        <v>1234</v>
      </c>
      <c r="AL110" s="4" t="s">
        <v>22</v>
      </c>
      <c r="AM110" s="21" t="s">
        <v>491</v>
      </c>
      <c r="AN110" s="1" t="s">
        <v>608</v>
      </c>
      <c r="AO110" s="8" t="s">
        <v>624</v>
      </c>
      <c r="AP110" s="8"/>
      <c r="AQ110" s="1"/>
      <c r="AT110" s="9" t="s">
        <v>1201</v>
      </c>
      <c r="AU110" s="9" t="s">
        <v>1289</v>
      </c>
      <c r="BE110" s="9"/>
      <c r="BF110" s="9"/>
      <c r="BG110" s="9"/>
      <c r="BJ110" s="128" t="s">
        <v>1207</v>
      </c>
      <c r="BK110" s="128" t="s">
        <v>1207</v>
      </c>
      <c r="BL110" s="129" t="s">
        <v>1207</v>
      </c>
    </row>
    <row r="111" spans="1:64" ht="38.25" customHeight="1" x14ac:dyDescent="0.25">
      <c r="B111" s="9" t="s">
        <v>607</v>
      </c>
      <c r="C111" s="22" t="s">
        <v>563</v>
      </c>
      <c r="D111" s="1">
        <v>46037</v>
      </c>
      <c r="E111">
        <f t="shared" si="20"/>
        <v>1</v>
      </c>
      <c r="F111" t="str">
        <f t="shared" si="23"/>
        <v xml:space="preserve"> </v>
      </c>
      <c r="G111" t="str">
        <f t="shared" si="21"/>
        <v xml:space="preserve"> </v>
      </c>
      <c r="H111" s="4" t="s">
        <v>503</v>
      </c>
      <c r="I111" s="4"/>
      <c r="J111" s="4" t="s">
        <v>608</v>
      </c>
      <c r="K111" s="4"/>
      <c r="L111" s="4"/>
      <c r="M111" s="5"/>
      <c r="N111" s="4"/>
      <c r="Q111" s="4"/>
      <c r="R111" s="4"/>
      <c r="S111" s="4"/>
      <c r="T111" s="4"/>
      <c r="U111" s="4"/>
      <c r="V111" s="4"/>
      <c r="W111" s="4"/>
      <c r="X111" s="4"/>
      <c r="Y111" s="4"/>
      <c r="Z111" s="4"/>
      <c r="AA111" s="4"/>
      <c r="AB111" s="4"/>
      <c r="AC111" s="4"/>
      <c r="AD111" s="4"/>
      <c r="AE111" s="4"/>
      <c r="AF111" s="4"/>
      <c r="AG111" s="4"/>
      <c r="AH111" s="4"/>
      <c r="AI111" s="4"/>
      <c r="AJ111" s="4"/>
      <c r="AK111" s="1" t="s">
        <v>1235</v>
      </c>
      <c r="AL111" s="4" t="s">
        <v>22</v>
      </c>
      <c r="AM111" s="21" t="s">
        <v>491</v>
      </c>
      <c r="AN111" s="1" t="s">
        <v>608</v>
      </c>
      <c r="AO111" s="8"/>
      <c r="AP111" s="8"/>
      <c r="AQ111" s="1"/>
      <c r="BE111" s="9"/>
      <c r="BF111" s="9"/>
      <c r="BG111" s="9"/>
      <c r="BJ111" s="128" t="s">
        <v>1207</v>
      </c>
      <c r="BK111" s="128" t="s">
        <v>1207</v>
      </c>
      <c r="BL111" s="129" t="s">
        <v>1207</v>
      </c>
    </row>
    <row r="112" spans="1:64" ht="38.25" customHeight="1" x14ac:dyDescent="0.25">
      <c r="A112" s="9" t="s">
        <v>607</v>
      </c>
      <c r="B112" s="9" t="s">
        <v>607</v>
      </c>
      <c r="C112" s="22" t="s">
        <v>57</v>
      </c>
      <c r="D112" s="1">
        <v>46708</v>
      </c>
      <c r="E112">
        <f t="shared" si="20"/>
        <v>1</v>
      </c>
      <c r="F112" t="str">
        <f t="shared" si="23"/>
        <v xml:space="preserve"> </v>
      </c>
      <c r="G112" t="str">
        <f t="shared" si="21"/>
        <v xml:space="preserve"> </v>
      </c>
      <c r="H112" s="4" t="s">
        <v>492</v>
      </c>
      <c r="I112" s="4" t="s">
        <v>247</v>
      </c>
      <c r="J112" s="4" t="s">
        <v>607</v>
      </c>
      <c r="K112" s="4" t="s">
        <v>607</v>
      </c>
      <c r="L112" s="4" t="s">
        <v>607</v>
      </c>
      <c r="M112" s="5">
        <f>247+5369</f>
        <v>5616</v>
      </c>
      <c r="N112" s="4" t="s">
        <v>626</v>
      </c>
      <c r="O112" s="9" t="s">
        <v>1299</v>
      </c>
      <c r="P112" s="9" t="s">
        <v>1384</v>
      </c>
      <c r="Q112" s="4" t="s">
        <v>700</v>
      </c>
      <c r="R112" s="4">
        <v>1</v>
      </c>
      <c r="S112" s="4">
        <v>0</v>
      </c>
      <c r="T112" s="4">
        <v>1</v>
      </c>
      <c r="U112" s="4" t="s">
        <v>700</v>
      </c>
      <c r="V112" s="4" t="s">
        <v>700</v>
      </c>
      <c r="W112" s="4">
        <v>0</v>
      </c>
      <c r="X112" s="4">
        <v>0</v>
      </c>
      <c r="Y112" s="4" t="s">
        <v>700</v>
      </c>
      <c r="Z112" s="4">
        <v>1</v>
      </c>
      <c r="AA112" s="4">
        <v>2</v>
      </c>
      <c r="AB112" s="4">
        <v>1</v>
      </c>
      <c r="AC112" s="4">
        <v>1</v>
      </c>
      <c r="AD112" s="4">
        <v>1</v>
      </c>
      <c r="AE112" s="4">
        <v>1</v>
      </c>
      <c r="AF112" s="4">
        <v>1</v>
      </c>
      <c r="AG112" s="4">
        <v>1</v>
      </c>
      <c r="AH112" s="4">
        <v>1</v>
      </c>
      <c r="AI112" s="4">
        <v>3</v>
      </c>
      <c r="AJ112" s="4">
        <v>2</v>
      </c>
      <c r="AK112" s="1" t="s">
        <v>754</v>
      </c>
      <c r="AL112" s="7" t="s">
        <v>485</v>
      </c>
      <c r="AM112" s="21" t="s">
        <v>491</v>
      </c>
      <c r="AN112" s="1" t="s">
        <v>608</v>
      </c>
      <c r="AO112" s="8">
        <v>16900</v>
      </c>
      <c r="AP112" s="8" t="s">
        <v>409</v>
      </c>
      <c r="AQ112" s="1" t="s">
        <v>755</v>
      </c>
      <c r="AT112" s="9" t="s">
        <v>646</v>
      </c>
      <c r="AU112" s="9" t="s">
        <v>1291</v>
      </c>
      <c r="AV112" s="9" t="s">
        <v>878</v>
      </c>
      <c r="AW112" s="9" t="s">
        <v>905</v>
      </c>
      <c r="AX112" s="9" t="s">
        <v>1318</v>
      </c>
      <c r="BC112" s="9" t="s">
        <v>1038</v>
      </c>
      <c r="BD112" s="9" t="s">
        <v>1047</v>
      </c>
      <c r="BE112" s="9" t="s">
        <v>1048</v>
      </c>
      <c r="BF112" s="9" t="s">
        <v>16</v>
      </c>
      <c r="BG112" s="9" t="s">
        <v>906</v>
      </c>
      <c r="BH112" s="9" t="s">
        <v>1318</v>
      </c>
      <c r="BJ112" s="128" t="s">
        <v>1207</v>
      </c>
      <c r="BK112" s="128" t="s">
        <v>1207</v>
      </c>
      <c r="BL112" s="129" t="s">
        <v>1207</v>
      </c>
    </row>
    <row r="113" spans="1:64" ht="38.25" customHeight="1" x14ac:dyDescent="0.25">
      <c r="A113" s="9" t="s">
        <v>607</v>
      </c>
      <c r="C113" s="22" t="s">
        <v>98</v>
      </c>
      <c r="D113" s="1">
        <v>36932</v>
      </c>
      <c r="E113" t="str">
        <f t="shared" si="20"/>
        <v xml:space="preserve"> </v>
      </c>
      <c r="F113">
        <f t="shared" si="23"/>
        <v>1</v>
      </c>
      <c r="G113" t="str">
        <f t="shared" si="21"/>
        <v xml:space="preserve"> </v>
      </c>
      <c r="H113" s="4" t="s">
        <v>503</v>
      </c>
      <c r="I113" s="4" t="s">
        <v>1007</v>
      </c>
      <c r="J113" s="4" t="s">
        <v>607</v>
      </c>
      <c r="K113" s="4" t="s">
        <v>607</v>
      </c>
      <c r="L113" s="4" t="s">
        <v>607</v>
      </c>
      <c r="M113" s="5">
        <v>35</v>
      </c>
      <c r="N113" s="4" t="s">
        <v>626</v>
      </c>
      <c r="O113" s="9" t="s">
        <v>1298</v>
      </c>
      <c r="Q113" s="4">
        <v>0</v>
      </c>
      <c r="R113" s="4">
        <v>0</v>
      </c>
      <c r="S113" s="4">
        <v>1</v>
      </c>
      <c r="T113" s="4">
        <v>0</v>
      </c>
      <c r="U113" s="4">
        <v>1</v>
      </c>
      <c r="V113" s="4">
        <v>1</v>
      </c>
      <c r="W113" s="4">
        <v>1</v>
      </c>
      <c r="X113" s="4">
        <v>0</v>
      </c>
      <c r="Y113" s="4">
        <v>0</v>
      </c>
      <c r="Z113" s="4">
        <v>1</v>
      </c>
      <c r="AA113" s="4">
        <v>1</v>
      </c>
      <c r="AB113" s="4">
        <v>0</v>
      </c>
      <c r="AC113" s="4">
        <v>0</v>
      </c>
      <c r="AD113" s="4">
        <v>1</v>
      </c>
      <c r="AE113" s="4">
        <v>0</v>
      </c>
      <c r="AF113" s="4">
        <v>0</v>
      </c>
      <c r="AG113" s="4">
        <v>1</v>
      </c>
      <c r="AH113" s="4">
        <v>1</v>
      </c>
      <c r="AI113" s="4">
        <v>1</v>
      </c>
      <c r="AJ113" s="4">
        <v>0</v>
      </c>
      <c r="AK113" s="1" t="s">
        <v>756</v>
      </c>
      <c r="AL113" s="7" t="s">
        <v>486</v>
      </c>
      <c r="AM113" s="21" t="s">
        <v>491</v>
      </c>
      <c r="AN113" s="1" t="s">
        <v>608</v>
      </c>
      <c r="AO113" s="8">
        <v>85</v>
      </c>
      <c r="AP113" s="8" t="s">
        <v>410</v>
      </c>
      <c r="AQ113" s="1" t="s">
        <v>417</v>
      </c>
      <c r="AT113" s="9" t="s">
        <v>614</v>
      </c>
      <c r="AU113" s="9" t="s">
        <v>1290</v>
      </c>
      <c r="AW113" s="9" t="s">
        <v>1008</v>
      </c>
      <c r="AX113" s="9" t="s">
        <v>1316</v>
      </c>
      <c r="BE113" s="9"/>
      <c r="BF113" s="9"/>
      <c r="BG113" s="9"/>
      <c r="BJ113" s="128" t="s">
        <v>1207</v>
      </c>
      <c r="BK113" s="128" t="s">
        <v>1207</v>
      </c>
      <c r="BL113" s="129" t="s">
        <v>1207</v>
      </c>
    </row>
    <row r="114" spans="1:64" ht="38.25" customHeight="1" x14ac:dyDescent="0.25">
      <c r="C114" s="22" t="s">
        <v>564</v>
      </c>
      <c r="D114" s="1">
        <v>46037</v>
      </c>
      <c r="E114">
        <f t="shared" si="20"/>
        <v>1</v>
      </c>
      <c r="F114" t="str">
        <f t="shared" si="23"/>
        <v xml:space="preserve"> </v>
      </c>
      <c r="G114" t="str">
        <f t="shared" si="21"/>
        <v xml:space="preserve"> </v>
      </c>
      <c r="H114" s="4" t="s">
        <v>503</v>
      </c>
      <c r="I114" s="4"/>
      <c r="J114" s="4"/>
      <c r="K114" s="4"/>
      <c r="L114" s="4"/>
      <c r="M114" s="5"/>
      <c r="N114" s="4"/>
      <c r="Q114" s="4"/>
      <c r="R114" s="4"/>
      <c r="S114" s="4"/>
      <c r="T114" s="4"/>
      <c r="U114" s="4"/>
      <c r="V114" s="4"/>
      <c r="W114" s="4"/>
      <c r="X114" s="4"/>
      <c r="Y114" s="4"/>
      <c r="Z114" s="4"/>
      <c r="AA114" s="4"/>
      <c r="AB114" s="4"/>
      <c r="AC114" s="4"/>
      <c r="AD114" s="4"/>
      <c r="AE114" s="4"/>
      <c r="AF114" s="4"/>
      <c r="AG114" s="4"/>
      <c r="AH114" s="4"/>
      <c r="AI114" s="4"/>
      <c r="AJ114" s="4"/>
      <c r="AK114" s="1"/>
      <c r="AL114" s="4" t="s">
        <v>22</v>
      </c>
      <c r="AM114" s="21" t="s">
        <v>491</v>
      </c>
      <c r="AN114" s="1" t="s">
        <v>608</v>
      </c>
      <c r="AO114" s="8"/>
      <c r="AP114" s="8"/>
      <c r="AQ114" s="1"/>
      <c r="BE114" s="9"/>
      <c r="BF114" s="9"/>
      <c r="BG114" s="9"/>
      <c r="BJ114" s="128" t="s">
        <v>1207</v>
      </c>
      <c r="BK114" s="128" t="s">
        <v>1207</v>
      </c>
      <c r="BL114" s="129" t="s">
        <v>1207</v>
      </c>
    </row>
    <row r="115" spans="1:64" ht="38.25" customHeight="1" x14ac:dyDescent="0.25">
      <c r="A115" s="9" t="s">
        <v>607</v>
      </c>
      <c r="B115" s="9" t="s">
        <v>607</v>
      </c>
      <c r="C115" s="22" t="s">
        <v>99</v>
      </c>
      <c r="D115" s="1">
        <v>51277</v>
      </c>
      <c r="E115" t="str">
        <f t="shared" si="20"/>
        <v xml:space="preserve"> </v>
      </c>
      <c r="F115" t="str">
        <f t="shared" si="23"/>
        <v xml:space="preserve"> </v>
      </c>
      <c r="G115">
        <f t="shared" si="21"/>
        <v>1</v>
      </c>
      <c r="H115" s="4" t="s">
        <v>492</v>
      </c>
      <c r="I115" s="4" t="s">
        <v>281</v>
      </c>
      <c r="J115" s="4" t="s">
        <v>607</v>
      </c>
      <c r="K115" s="4" t="s">
        <v>607</v>
      </c>
      <c r="L115" s="4" t="s">
        <v>607</v>
      </c>
      <c r="M115" s="5"/>
      <c r="N115" s="4" t="s">
        <v>758</v>
      </c>
      <c r="O115" s="9" t="s">
        <v>1297</v>
      </c>
      <c r="Q115" s="4">
        <v>2</v>
      </c>
      <c r="R115" s="4">
        <v>2</v>
      </c>
      <c r="S115" s="4">
        <v>2</v>
      </c>
      <c r="T115" s="4">
        <v>0</v>
      </c>
      <c r="U115" s="4">
        <v>2</v>
      </c>
      <c r="V115" s="4">
        <v>3</v>
      </c>
      <c r="W115" s="4">
        <v>3</v>
      </c>
      <c r="X115" s="4">
        <v>0</v>
      </c>
      <c r="Y115" s="4">
        <v>0</v>
      </c>
      <c r="Z115" s="4">
        <v>3</v>
      </c>
      <c r="AA115" s="4">
        <v>3</v>
      </c>
      <c r="AB115" s="4">
        <v>1</v>
      </c>
      <c r="AC115" s="4">
        <v>1</v>
      </c>
      <c r="AD115" s="4">
        <v>1</v>
      </c>
      <c r="AE115" s="4">
        <v>0</v>
      </c>
      <c r="AF115" s="4">
        <v>1</v>
      </c>
      <c r="AG115" s="4">
        <v>2</v>
      </c>
      <c r="AH115" s="4">
        <v>1</v>
      </c>
      <c r="AI115" s="4">
        <v>3</v>
      </c>
      <c r="AJ115" s="4">
        <v>1</v>
      </c>
      <c r="AK115" s="1" t="s">
        <v>757</v>
      </c>
      <c r="AL115" s="7" t="s">
        <v>486</v>
      </c>
      <c r="AM115" s="21" t="s">
        <v>491</v>
      </c>
      <c r="AN115" s="1" t="s">
        <v>608</v>
      </c>
      <c r="AO115" s="8"/>
      <c r="AP115" s="8"/>
      <c r="AQ115" s="1"/>
      <c r="AT115" s="9" t="s">
        <v>614</v>
      </c>
      <c r="AU115" s="9" t="s">
        <v>1290</v>
      </c>
      <c r="AW115" s="9" t="s">
        <v>983</v>
      </c>
      <c r="AX115" s="9" t="s">
        <v>1316</v>
      </c>
      <c r="BE115" s="9"/>
      <c r="BF115" s="9" t="s">
        <v>16</v>
      </c>
      <c r="BG115" s="9" t="s">
        <v>1353</v>
      </c>
      <c r="BH115" s="9" t="s">
        <v>1318</v>
      </c>
      <c r="BJ115" s="128" t="s">
        <v>1207</v>
      </c>
      <c r="BK115" s="128" t="s">
        <v>1207</v>
      </c>
      <c r="BL115" s="129" t="s">
        <v>1207</v>
      </c>
    </row>
    <row r="116" spans="1:64" ht="38.25" customHeight="1" x14ac:dyDescent="0.25">
      <c r="C116" s="22" t="s">
        <v>565</v>
      </c>
      <c r="D116" s="1">
        <v>40185</v>
      </c>
      <c r="E116">
        <f t="shared" si="20"/>
        <v>1</v>
      </c>
      <c r="F116" t="str">
        <f t="shared" si="23"/>
        <v xml:space="preserve"> </v>
      </c>
      <c r="G116" t="str">
        <f t="shared" si="21"/>
        <v xml:space="preserve"> </v>
      </c>
      <c r="H116" s="4" t="s">
        <v>502</v>
      </c>
      <c r="I116" s="4"/>
      <c r="J116" s="4"/>
      <c r="K116" s="4"/>
      <c r="L116" s="4"/>
      <c r="M116" s="5"/>
      <c r="N116" s="4"/>
      <c r="Q116" s="4"/>
      <c r="R116" s="4"/>
      <c r="S116" s="4"/>
      <c r="T116" s="4"/>
      <c r="U116" s="4"/>
      <c r="V116" s="4"/>
      <c r="W116" s="4"/>
      <c r="X116" s="4"/>
      <c r="Y116" s="4"/>
      <c r="Z116" s="4"/>
      <c r="AA116" s="4"/>
      <c r="AB116" s="4"/>
      <c r="AC116" s="4"/>
      <c r="AD116" s="4"/>
      <c r="AE116" s="4"/>
      <c r="AF116" s="4"/>
      <c r="AG116" s="4"/>
      <c r="AH116" s="4"/>
      <c r="AI116" s="4"/>
      <c r="AJ116" s="4"/>
      <c r="AK116" s="1"/>
      <c r="AL116" s="7" t="s">
        <v>486</v>
      </c>
      <c r="AM116" s="21" t="s">
        <v>491</v>
      </c>
      <c r="AN116" s="1" t="s">
        <v>608</v>
      </c>
      <c r="AO116" s="8"/>
      <c r="AP116" s="8"/>
      <c r="AQ116" s="1"/>
      <c r="BE116" s="9"/>
      <c r="BF116" s="9"/>
      <c r="BG116" s="9"/>
      <c r="BJ116" s="128" t="s">
        <v>1207</v>
      </c>
      <c r="BK116" s="128" t="s">
        <v>1207</v>
      </c>
      <c r="BL116" s="129" t="s">
        <v>1207</v>
      </c>
    </row>
    <row r="117" spans="1:64" ht="38.25" customHeight="1" x14ac:dyDescent="0.25">
      <c r="C117" s="22" t="s">
        <v>167</v>
      </c>
      <c r="D117" s="1">
        <v>42958</v>
      </c>
      <c r="E117">
        <f t="shared" si="20"/>
        <v>1</v>
      </c>
      <c r="F117" t="str">
        <f t="shared" si="23"/>
        <v xml:space="preserve"> </v>
      </c>
      <c r="G117" t="str">
        <f t="shared" si="21"/>
        <v xml:space="preserve"> </v>
      </c>
      <c r="H117" s="4" t="s">
        <v>503</v>
      </c>
      <c r="I117" s="4"/>
      <c r="J117" s="4"/>
      <c r="K117" s="4"/>
      <c r="L117" s="4"/>
      <c r="M117" s="5"/>
      <c r="N117" s="4"/>
      <c r="Q117" s="4"/>
      <c r="R117" s="4"/>
      <c r="S117" s="4"/>
      <c r="T117" s="4"/>
      <c r="U117" s="4"/>
      <c r="V117" s="4"/>
      <c r="W117" s="4"/>
      <c r="X117" s="4"/>
      <c r="Y117" s="4"/>
      <c r="Z117" s="4"/>
      <c r="AA117" s="4"/>
      <c r="AB117" s="4"/>
      <c r="AC117" s="4"/>
      <c r="AD117" s="4"/>
      <c r="AE117" s="4"/>
      <c r="AF117" s="4"/>
      <c r="AG117" s="4"/>
      <c r="AH117" s="4"/>
      <c r="AI117" s="4"/>
      <c r="AJ117" s="4"/>
      <c r="AK117" s="1"/>
      <c r="AL117" s="4" t="s">
        <v>22</v>
      </c>
      <c r="AM117" s="21" t="s">
        <v>491</v>
      </c>
      <c r="AN117" s="1" t="s">
        <v>608</v>
      </c>
      <c r="AO117" s="8">
        <v>170</v>
      </c>
      <c r="AP117" s="8" t="s">
        <v>410</v>
      </c>
      <c r="AQ117" s="1" t="s">
        <v>416</v>
      </c>
      <c r="BE117" s="9"/>
      <c r="BF117" s="9"/>
      <c r="BG117" s="9"/>
      <c r="BJ117" s="128" t="s">
        <v>1207</v>
      </c>
      <c r="BK117" s="128" t="s">
        <v>1207</v>
      </c>
      <c r="BL117" s="129" t="s">
        <v>1207</v>
      </c>
    </row>
    <row r="118" spans="1:64" ht="38.25" customHeight="1" x14ac:dyDescent="0.25">
      <c r="C118" s="22" t="s">
        <v>58</v>
      </c>
      <c r="D118" s="1">
        <v>49403</v>
      </c>
      <c r="E118">
        <f t="shared" si="20"/>
        <v>1</v>
      </c>
      <c r="F118" t="str">
        <f t="shared" si="23"/>
        <v xml:space="preserve"> </v>
      </c>
      <c r="G118" t="str">
        <f t="shared" si="21"/>
        <v xml:space="preserve"> </v>
      </c>
      <c r="H118" s="4" t="s">
        <v>503</v>
      </c>
      <c r="I118" s="4" t="s">
        <v>248</v>
      </c>
      <c r="J118" s="4"/>
      <c r="K118" s="4"/>
      <c r="L118" s="4"/>
      <c r="M118" s="5">
        <v>36</v>
      </c>
      <c r="N118" s="4"/>
      <c r="Q118" s="4"/>
      <c r="R118" s="4"/>
      <c r="S118" s="4"/>
      <c r="T118" s="4"/>
      <c r="U118" s="4"/>
      <c r="V118" s="4"/>
      <c r="W118" s="4"/>
      <c r="X118" s="4"/>
      <c r="Y118" s="4"/>
      <c r="Z118" s="4"/>
      <c r="AA118" s="4"/>
      <c r="AB118" s="4"/>
      <c r="AC118" s="4"/>
      <c r="AD118" s="4"/>
      <c r="AE118" s="4"/>
      <c r="AF118" s="4"/>
      <c r="AG118" s="4"/>
      <c r="AH118" s="4"/>
      <c r="AI118" s="4"/>
      <c r="AJ118" s="4"/>
      <c r="AK118" s="1"/>
      <c r="AL118" s="7" t="s">
        <v>485</v>
      </c>
      <c r="AM118" s="21" t="s">
        <v>491</v>
      </c>
      <c r="AN118" s="1" t="s">
        <v>608</v>
      </c>
      <c r="AO118" s="8">
        <v>65</v>
      </c>
      <c r="AP118" s="8" t="s">
        <v>410</v>
      </c>
      <c r="AQ118" s="1" t="s">
        <v>416</v>
      </c>
      <c r="BE118" s="9"/>
      <c r="BF118" s="9"/>
      <c r="BG118" s="9"/>
      <c r="BJ118" s="128" t="s">
        <v>1207</v>
      </c>
      <c r="BK118" s="128" t="s">
        <v>1207</v>
      </c>
      <c r="BL118" s="129" t="s">
        <v>1207</v>
      </c>
    </row>
    <row r="119" spans="1:64" ht="38.25" customHeight="1" x14ac:dyDescent="0.25">
      <c r="C119" s="22" t="s">
        <v>100</v>
      </c>
      <c r="D119" s="1">
        <v>19356</v>
      </c>
      <c r="E119" t="str">
        <f t="shared" si="20"/>
        <v xml:space="preserve"> </v>
      </c>
      <c r="F119">
        <f t="shared" si="23"/>
        <v>1</v>
      </c>
      <c r="G119" t="str">
        <f t="shared" si="21"/>
        <v xml:space="preserve"> </v>
      </c>
      <c r="H119" s="4" t="s">
        <v>511</v>
      </c>
      <c r="I119" s="4" t="s">
        <v>283</v>
      </c>
      <c r="J119" s="4" t="s">
        <v>607</v>
      </c>
      <c r="K119" s="4"/>
      <c r="L119" s="4"/>
      <c r="M119" s="5">
        <v>1608</v>
      </c>
      <c r="N119" s="4" t="s">
        <v>984</v>
      </c>
      <c r="O119" s="9" t="s">
        <v>1296</v>
      </c>
      <c r="Q119" s="4"/>
      <c r="R119" s="4"/>
      <c r="S119" s="4"/>
      <c r="T119" s="4"/>
      <c r="U119" s="4"/>
      <c r="V119" s="4"/>
      <c r="W119" s="4"/>
      <c r="X119" s="4"/>
      <c r="Y119" s="4"/>
      <c r="Z119" s="4"/>
      <c r="AA119" s="4"/>
      <c r="AB119" s="4"/>
      <c r="AC119" s="4"/>
      <c r="AD119" s="4"/>
      <c r="AE119" s="4"/>
      <c r="AF119" s="4"/>
      <c r="AG119" s="4"/>
      <c r="AH119" s="4"/>
      <c r="AI119" s="4"/>
      <c r="AJ119" s="4"/>
      <c r="AK119" s="1" t="s">
        <v>989</v>
      </c>
      <c r="AL119" s="7" t="s">
        <v>486</v>
      </c>
      <c r="AM119" s="21" t="s">
        <v>491</v>
      </c>
      <c r="AN119" s="1" t="s">
        <v>608</v>
      </c>
      <c r="AO119" s="8">
        <v>5568</v>
      </c>
      <c r="AP119" s="8" t="s">
        <v>411</v>
      </c>
      <c r="AQ119" s="1" t="s">
        <v>448</v>
      </c>
      <c r="AV119" s="9" t="s">
        <v>1168</v>
      </c>
      <c r="AW119" s="9" t="s">
        <v>1325</v>
      </c>
      <c r="AX119" s="9" t="s">
        <v>1314</v>
      </c>
      <c r="BE119" s="9"/>
      <c r="BF119" s="9"/>
      <c r="BG119" s="9"/>
      <c r="BJ119" s="128" t="s">
        <v>1207</v>
      </c>
      <c r="BK119" s="128" t="s">
        <v>1207</v>
      </c>
      <c r="BL119" s="129" t="s">
        <v>1207</v>
      </c>
    </row>
    <row r="120" spans="1:64" ht="38.25" customHeight="1" x14ac:dyDescent="0.25">
      <c r="A120" s="9" t="s">
        <v>607</v>
      </c>
      <c r="B120" s="9" t="s">
        <v>607</v>
      </c>
      <c r="C120" s="22" t="s">
        <v>59</v>
      </c>
      <c r="D120" s="1">
        <v>33438</v>
      </c>
      <c r="E120" t="str">
        <f t="shared" si="20"/>
        <v xml:space="preserve"> </v>
      </c>
      <c r="F120">
        <f t="shared" si="23"/>
        <v>1</v>
      </c>
      <c r="G120" t="str">
        <f t="shared" si="21"/>
        <v xml:space="preserve"> </v>
      </c>
      <c r="H120" s="4" t="s">
        <v>492</v>
      </c>
      <c r="I120" s="4" t="s">
        <v>249</v>
      </c>
      <c r="J120" s="4" t="s">
        <v>607</v>
      </c>
      <c r="K120" s="4" t="s">
        <v>607</v>
      </c>
      <c r="L120" s="4" t="s">
        <v>607</v>
      </c>
      <c r="M120" s="5">
        <v>142</v>
      </c>
      <c r="N120" s="4" t="s">
        <v>642</v>
      </c>
      <c r="O120" s="9" t="s">
        <v>1298</v>
      </c>
      <c r="Q120" s="4">
        <v>0</v>
      </c>
      <c r="R120" s="4">
        <v>0</v>
      </c>
      <c r="S120" s="4">
        <v>0</v>
      </c>
      <c r="T120" s="4">
        <v>0</v>
      </c>
      <c r="U120" s="4">
        <v>0</v>
      </c>
      <c r="V120" s="4">
        <v>3</v>
      </c>
      <c r="W120" s="4">
        <v>0</v>
      </c>
      <c r="X120" s="4">
        <v>0</v>
      </c>
      <c r="Y120" s="4">
        <v>0</v>
      </c>
      <c r="Z120" s="4">
        <v>1</v>
      </c>
      <c r="AA120" s="4">
        <v>0</v>
      </c>
      <c r="AB120" s="4">
        <v>0</v>
      </c>
      <c r="AC120" s="4">
        <v>1</v>
      </c>
      <c r="AD120" s="4">
        <v>1</v>
      </c>
      <c r="AE120" s="4">
        <v>1</v>
      </c>
      <c r="AF120" s="4">
        <v>0</v>
      </c>
      <c r="AG120" s="4">
        <v>1</v>
      </c>
      <c r="AH120" s="4">
        <v>1</v>
      </c>
      <c r="AI120" s="4">
        <v>2</v>
      </c>
      <c r="AJ120" s="4">
        <v>0</v>
      </c>
      <c r="AK120" s="1" t="s">
        <v>759</v>
      </c>
      <c r="AL120" s="7" t="s">
        <v>485</v>
      </c>
      <c r="AM120" s="21" t="s">
        <v>491</v>
      </c>
      <c r="AN120" s="1" t="s">
        <v>608</v>
      </c>
      <c r="AO120" s="8">
        <v>600</v>
      </c>
      <c r="AP120" s="8" t="s">
        <v>410</v>
      </c>
      <c r="AQ120" s="1" t="s">
        <v>416</v>
      </c>
      <c r="AT120" s="9" t="s">
        <v>760</v>
      </c>
      <c r="AU120" s="9" t="s">
        <v>1289</v>
      </c>
      <c r="AV120" s="9" t="s">
        <v>879</v>
      </c>
      <c r="AW120" s="9" t="s">
        <v>1326</v>
      </c>
      <c r="AX120" s="9" t="s">
        <v>1318</v>
      </c>
      <c r="AY120" s="9" t="s">
        <v>880</v>
      </c>
      <c r="BE120" s="9"/>
      <c r="BF120" s="9" t="s">
        <v>1355</v>
      </c>
      <c r="BG120" s="9" t="s">
        <v>761</v>
      </c>
      <c r="BH120" s="9" t="s">
        <v>1346</v>
      </c>
      <c r="BJ120" s="128" t="s">
        <v>1207</v>
      </c>
      <c r="BK120" s="128" t="s">
        <v>1207</v>
      </c>
      <c r="BL120" s="129" t="s">
        <v>1207</v>
      </c>
    </row>
    <row r="121" spans="1:64" ht="38.25" customHeight="1" x14ac:dyDescent="0.25">
      <c r="A121" s="9" t="s">
        <v>607</v>
      </c>
      <c r="C121" s="22" t="s">
        <v>168</v>
      </c>
      <c r="D121" s="1">
        <v>46037</v>
      </c>
      <c r="E121">
        <f t="shared" si="20"/>
        <v>1</v>
      </c>
      <c r="F121" t="str">
        <f t="shared" si="23"/>
        <v xml:space="preserve"> </v>
      </c>
      <c r="G121" t="str">
        <f t="shared" si="21"/>
        <v xml:space="preserve"> </v>
      </c>
      <c r="H121" s="4" t="s">
        <v>494</v>
      </c>
      <c r="I121" s="4" t="s">
        <v>345</v>
      </c>
      <c r="J121" s="4" t="s">
        <v>718</v>
      </c>
      <c r="K121" s="4" t="s">
        <v>607</v>
      </c>
      <c r="L121" s="4" t="s">
        <v>607</v>
      </c>
      <c r="M121" s="5">
        <v>148</v>
      </c>
      <c r="N121" s="4" t="s">
        <v>763</v>
      </c>
      <c r="O121" s="9" t="s">
        <v>1297</v>
      </c>
      <c r="Q121" s="4">
        <v>1</v>
      </c>
      <c r="R121" s="4">
        <v>1</v>
      </c>
      <c r="S121" s="4">
        <v>2</v>
      </c>
      <c r="T121" s="4">
        <v>2</v>
      </c>
      <c r="U121" s="4">
        <v>2</v>
      </c>
      <c r="V121" s="4">
        <v>0</v>
      </c>
      <c r="W121" s="4">
        <v>0</v>
      </c>
      <c r="X121" s="4">
        <v>1</v>
      </c>
      <c r="Y121" s="4">
        <v>0</v>
      </c>
      <c r="Z121" s="4">
        <v>2</v>
      </c>
      <c r="AA121" s="4">
        <v>1</v>
      </c>
      <c r="AB121" s="4">
        <v>1</v>
      </c>
      <c r="AC121" s="4">
        <v>2</v>
      </c>
      <c r="AD121" s="4">
        <v>2</v>
      </c>
      <c r="AE121" s="4">
        <v>0</v>
      </c>
      <c r="AF121" s="4">
        <v>1</v>
      </c>
      <c r="AG121" s="4">
        <v>2</v>
      </c>
      <c r="AH121" s="4">
        <v>1</v>
      </c>
      <c r="AI121" s="4">
        <v>2</v>
      </c>
      <c r="AJ121" s="4">
        <v>1</v>
      </c>
      <c r="AK121" s="1" t="s">
        <v>762</v>
      </c>
      <c r="AL121" s="4" t="s">
        <v>22</v>
      </c>
      <c r="AM121" s="21" t="s">
        <v>491</v>
      </c>
      <c r="AN121" s="1" t="s">
        <v>608</v>
      </c>
      <c r="AO121" s="8">
        <v>320</v>
      </c>
      <c r="AP121" s="8" t="s">
        <v>410</v>
      </c>
      <c r="AQ121" s="1" t="s">
        <v>419</v>
      </c>
      <c r="AT121" s="9" t="s">
        <v>624</v>
      </c>
      <c r="AU121" s="9" t="s">
        <v>1289</v>
      </c>
      <c r="AV121" s="9" t="s">
        <v>764</v>
      </c>
      <c r="AW121" s="9" t="s">
        <v>764</v>
      </c>
      <c r="AX121" s="9" t="s">
        <v>1318</v>
      </c>
      <c r="AZ121" s="9" t="s">
        <v>1140</v>
      </c>
      <c r="BA121" s="9" t="s">
        <v>1103</v>
      </c>
      <c r="BB121" s="9" t="s">
        <v>1104</v>
      </c>
      <c r="BE121" s="9"/>
      <c r="BF121" s="9" t="s">
        <v>16</v>
      </c>
      <c r="BG121" s="9"/>
      <c r="BJ121" s="128" t="s">
        <v>1207</v>
      </c>
      <c r="BK121" s="128" t="s">
        <v>1207</v>
      </c>
      <c r="BL121" s="129" t="s">
        <v>1207</v>
      </c>
    </row>
    <row r="122" spans="1:64" ht="38.25" customHeight="1" x14ac:dyDescent="0.25">
      <c r="C122" s="22" t="s">
        <v>137</v>
      </c>
      <c r="D122" s="1">
        <v>40938</v>
      </c>
      <c r="E122">
        <f t="shared" si="20"/>
        <v>1</v>
      </c>
      <c r="F122" t="str">
        <f t="shared" si="23"/>
        <v xml:space="preserve"> </v>
      </c>
      <c r="G122" t="str">
        <f t="shared" si="21"/>
        <v xml:space="preserve"> </v>
      </c>
      <c r="H122" s="4" t="s">
        <v>501</v>
      </c>
      <c r="I122" s="4" t="s">
        <v>315</v>
      </c>
      <c r="J122" s="4"/>
      <c r="K122" s="4"/>
      <c r="L122" s="4"/>
      <c r="M122" s="5">
        <v>503</v>
      </c>
      <c r="N122" s="4"/>
      <c r="O122" s="9" t="s">
        <v>1299</v>
      </c>
      <c r="P122" s="9" t="s">
        <v>1384</v>
      </c>
      <c r="Q122" s="4"/>
      <c r="R122" s="4"/>
      <c r="S122" s="4"/>
      <c r="T122" s="4"/>
      <c r="U122" s="4"/>
      <c r="V122" s="4"/>
      <c r="W122" s="4"/>
      <c r="X122" s="4"/>
      <c r="Y122" s="4"/>
      <c r="Z122" s="4"/>
      <c r="AA122" s="4"/>
      <c r="AB122" s="4"/>
      <c r="AC122" s="4"/>
      <c r="AD122" s="4"/>
      <c r="AE122" s="4"/>
      <c r="AF122" s="4"/>
      <c r="AG122" s="4"/>
      <c r="AH122" s="4"/>
      <c r="AI122" s="4"/>
      <c r="AJ122" s="4"/>
      <c r="AK122" s="1"/>
      <c r="AL122" s="7" t="s">
        <v>488</v>
      </c>
      <c r="AM122" s="21" t="s">
        <v>491</v>
      </c>
      <c r="AN122" s="1" t="s">
        <v>608</v>
      </c>
      <c r="AO122" s="8">
        <v>1495</v>
      </c>
      <c r="AP122" s="8" t="s">
        <v>411</v>
      </c>
      <c r="AQ122" s="1" t="s">
        <v>464</v>
      </c>
      <c r="AZ122" s="9" t="s">
        <v>1038</v>
      </c>
      <c r="BA122" s="9" t="s">
        <v>1084</v>
      </c>
      <c r="BB122" s="9" t="s">
        <v>1085</v>
      </c>
      <c r="BE122" s="9"/>
      <c r="BF122" s="9"/>
      <c r="BG122" s="9"/>
      <c r="BJ122" s="128" t="s">
        <v>1207</v>
      </c>
      <c r="BK122" s="128" t="s">
        <v>1207</v>
      </c>
      <c r="BL122" s="129" t="s">
        <v>1207</v>
      </c>
    </row>
    <row r="123" spans="1:64" ht="38.25" customHeight="1" x14ac:dyDescent="0.25">
      <c r="B123" s="9" t="s">
        <v>607</v>
      </c>
      <c r="C123" s="22" t="s">
        <v>541</v>
      </c>
      <c r="D123" s="1">
        <v>40938</v>
      </c>
      <c r="E123">
        <f t="shared" ref="E123:E180" si="24">IF(AND(D123&lt;=51026,D123&gt;=38270),1," ")</f>
        <v>1</v>
      </c>
      <c r="F123" t="str">
        <f t="shared" si="23"/>
        <v xml:space="preserve"> </v>
      </c>
      <c r="G123" t="str">
        <f t="shared" ref="G123:G180" si="25">IF(AND(D123&lt;=54216,D123&gt;=51026),1," ")</f>
        <v xml:space="preserve"> </v>
      </c>
      <c r="H123" s="4" t="s">
        <v>542</v>
      </c>
      <c r="I123" s="4"/>
      <c r="J123" s="4" t="s">
        <v>608</v>
      </c>
      <c r="K123" s="4" t="s">
        <v>607</v>
      </c>
      <c r="L123" s="4"/>
      <c r="M123" s="4" t="s">
        <v>1192</v>
      </c>
      <c r="N123" s="9" t="s">
        <v>1228</v>
      </c>
      <c r="O123" s="9" t="s">
        <v>1299</v>
      </c>
      <c r="P123" s="9" t="s">
        <v>1383</v>
      </c>
      <c r="Q123" s="4"/>
      <c r="R123" s="4"/>
      <c r="S123" s="4"/>
      <c r="T123" s="4"/>
      <c r="U123" s="4"/>
      <c r="V123" s="4"/>
      <c r="W123" s="4"/>
      <c r="X123" s="4"/>
      <c r="Y123" s="4"/>
      <c r="Z123" s="4"/>
      <c r="AA123" s="4"/>
      <c r="AB123" s="4"/>
      <c r="AC123" s="4"/>
      <c r="AD123" s="4"/>
      <c r="AE123" s="4"/>
      <c r="AF123" s="4"/>
      <c r="AG123" s="4"/>
      <c r="AH123" s="4"/>
      <c r="AI123" s="4">
        <v>1</v>
      </c>
      <c r="AJ123" s="4">
        <v>1</v>
      </c>
      <c r="AK123" s="1" t="s">
        <v>1242</v>
      </c>
      <c r="AL123" s="7" t="s">
        <v>488</v>
      </c>
      <c r="AM123" s="21" t="s">
        <v>491</v>
      </c>
      <c r="AN123" s="1" t="s">
        <v>608</v>
      </c>
      <c r="AO123" s="8" t="s">
        <v>1243</v>
      </c>
      <c r="AP123" s="8"/>
      <c r="AQ123" s="1"/>
      <c r="AT123" s="9" t="s">
        <v>1244</v>
      </c>
      <c r="AU123" s="9" t="s">
        <v>1291</v>
      </c>
      <c r="BE123" s="9"/>
      <c r="BF123" s="9"/>
      <c r="BG123" s="9"/>
      <c r="BJ123" s="128" t="s">
        <v>1207</v>
      </c>
      <c r="BK123" s="128" t="s">
        <v>1207</v>
      </c>
      <c r="BL123" s="129" t="s">
        <v>1207</v>
      </c>
    </row>
    <row r="124" spans="1:64" ht="38.25" customHeight="1" x14ac:dyDescent="0.25">
      <c r="C124" s="22" t="s">
        <v>60</v>
      </c>
      <c r="D124" s="1">
        <v>50417</v>
      </c>
      <c r="E124">
        <f t="shared" si="24"/>
        <v>1</v>
      </c>
      <c r="F124" t="str">
        <f t="shared" si="23"/>
        <v xml:space="preserve"> </v>
      </c>
      <c r="G124" t="str">
        <f t="shared" si="25"/>
        <v xml:space="preserve"> </v>
      </c>
      <c r="H124" s="4" t="s">
        <v>503</v>
      </c>
      <c r="I124" s="4" t="s">
        <v>250</v>
      </c>
      <c r="J124" s="4"/>
      <c r="K124" s="4"/>
      <c r="L124" s="4"/>
      <c r="M124" s="5">
        <v>14</v>
      </c>
      <c r="N124" s="4"/>
      <c r="Q124" s="4"/>
      <c r="R124" s="4"/>
      <c r="S124" s="4"/>
      <c r="T124" s="4"/>
      <c r="U124" s="4"/>
      <c r="V124" s="4"/>
      <c r="W124" s="4"/>
      <c r="X124" s="4"/>
      <c r="Y124" s="4"/>
      <c r="Z124" s="4"/>
      <c r="AA124" s="4"/>
      <c r="AB124" s="4"/>
      <c r="AC124" s="4"/>
      <c r="AD124" s="4"/>
      <c r="AE124" s="4"/>
      <c r="AF124" s="4"/>
      <c r="AG124" s="4"/>
      <c r="AH124" s="4"/>
      <c r="AI124" s="4"/>
      <c r="AJ124" s="4"/>
      <c r="AK124" s="12"/>
      <c r="AL124" s="7" t="s">
        <v>485</v>
      </c>
      <c r="AM124" s="21" t="s">
        <v>491</v>
      </c>
      <c r="AN124" s="1" t="s">
        <v>608</v>
      </c>
      <c r="AO124" s="8">
        <v>31</v>
      </c>
      <c r="AP124" s="8" t="s">
        <v>410</v>
      </c>
      <c r="AQ124" s="1" t="s">
        <v>419</v>
      </c>
      <c r="AZ124" s="9">
        <v>0</v>
      </c>
      <c r="BA124" s="9" t="s">
        <v>1121</v>
      </c>
      <c r="BB124" s="9" t="s">
        <v>1122</v>
      </c>
      <c r="BE124" s="9"/>
      <c r="BF124" s="9"/>
      <c r="BG124" s="9"/>
      <c r="BJ124" s="128" t="s">
        <v>1207</v>
      </c>
      <c r="BK124" s="128" t="s">
        <v>1207</v>
      </c>
      <c r="BL124" s="129" t="s">
        <v>1207</v>
      </c>
    </row>
    <row r="125" spans="1:64" ht="38.25" customHeight="1" x14ac:dyDescent="0.25">
      <c r="C125" s="22" t="s">
        <v>566</v>
      </c>
      <c r="D125" s="1">
        <v>39614</v>
      </c>
      <c r="E125">
        <f t="shared" si="24"/>
        <v>1</v>
      </c>
      <c r="F125" t="str">
        <f t="shared" si="23"/>
        <v xml:space="preserve"> </v>
      </c>
      <c r="G125" t="str">
        <f t="shared" si="25"/>
        <v xml:space="preserve"> </v>
      </c>
      <c r="H125" s="4" t="s">
        <v>503</v>
      </c>
      <c r="I125" s="4"/>
      <c r="J125" s="4"/>
      <c r="K125" s="4"/>
      <c r="L125" s="4"/>
      <c r="M125" s="5"/>
      <c r="N125" s="4"/>
      <c r="Q125" s="4"/>
      <c r="R125" s="4"/>
      <c r="S125" s="4"/>
      <c r="T125" s="4"/>
      <c r="U125" s="4"/>
      <c r="V125" s="4"/>
      <c r="W125" s="4"/>
      <c r="X125" s="4"/>
      <c r="Y125" s="4"/>
      <c r="Z125" s="4"/>
      <c r="AA125" s="4"/>
      <c r="AB125" s="4"/>
      <c r="AC125" s="4"/>
      <c r="AD125" s="4"/>
      <c r="AE125" s="4"/>
      <c r="AF125" s="4"/>
      <c r="AG125" s="4"/>
      <c r="AH125" s="4"/>
      <c r="AI125" s="4"/>
      <c r="AJ125" s="4"/>
      <c r="AK125" s="12"/>
      <c r="AL125" s="4" t="s">
        <v>22</v>
      </c>
      <c r="AM125" s="21" t="s">
        <v>491</v>
      </c>
      <c r="AN125" s="1" t="s">
        <v>608</v>
      </c>
      <c r="AO125" s="8"/>
      <c r="AP125" s="8"/>
      <c r="AQ125" s="1"/>
      <c r="BE125" s="9"/>
      <c r="BF125" s="9"/>
      <c r="BG125" s="9"/>
      <c r="BJ125" s="128" t="s">
        <v>1207</v>
      </c>
      <c r="BK125" s="128" t="s">
        <v>1207</v>
      </c>
      <c r="BL125" s="129" t="s">
        <v>1207</v>
      </c>
    </row>
    <row r="126" spans="1:64" ht="38.25" customHeight="1" x14ac:dyDescent="0.25">
      <c r="C126" s="22" t="s">
        <v>169</v>
      </c>
      <c r="D126" s="1">
        <v>44604</v>
      </c>
      <c r="E126">
        <f t="shared" si="24"/>
        <v>1</v>
      </c>
      <c r="F126" t="str">
        <f t="shared" si="23"/>
        <v xml:space="preserve"> </v>
      </c>
      <c r="G126" t="str">
        <f t="shared" si="25"/>
        <v xml:space="preserve"> </v>
      </c>
      <c r="H126" s="4" t="s">
        <v>494</v>
      </c>
      <c r="I126" s="4" t="s">
        <v>909</v>
      </c>
      <c r="J126" s="19"/>
      <c r="K126" s="19"/>
      <c r="L126" s="19"/>
      <c r="M126" s="5">
        <v>111</v>
      </c>
      <c r="N126" s="19"/>
      <c r="Q126" s="19"/>
      <c r="R126" s="19"/>
      <c r="S126" s="19"/>
      <c r="T126" s="19"/>
      <c r="U126" s="19"/>
      <c r="V126" s="19"/>
      <c r="W126" s="19"/>
      <c r="X126" s="19"/>
      <c r="Y126" s="19"/>
      <c r="Z126" s="19"/>
      <c r="AA126" s="19"/>
      <c r="AB126" s="19"/>
      <c r="AC126" s="19"/>
      <c r="AD126" s="19"/>
      <c r="AE126" s="19"/>
      <c r="AF126" s="19"/>
      <c r="AG126" s="19"/>
      <c r="AH126" s="19"/>
      <c r="AI126" s="19"/>
      <c r="AJ126" s="19"/>
      <c r="AK126" s="1"/>
      <c r="AL126" s="4" t="s">
        <v>22</v>
      </c>
      <c r="AM126" s="21" t="s">
        <v>491</v>
      </c>
      <c r="AN126" s="1" t="s">
        <v>608</v>
      </c>
      <c r="AO126" s="8">
        <v>250</v>
      </c>
      <c r="AP126" s="8" t="s">
        <v>410</v>
      </c>
      <c r="AQ126" s="1" t="s">
        <v>416</v>
      </c>
      <c r="BE126" s="9"/>
      <c r="BF126" s="9"/>
      <c r="BG126" s="9"/>
      <c r="BJ126" s="128" t="s">
        <v>1207</v>
      </c>
      <c r="BK126" s="128" t="s">
        <v>1207</v>
      </c>
      <c r="BL126" s="129" t="s">
        <v>1207</v>
      </c>
    </row>
    <row r="127" spans="1:64" ht="38.25" customHeight="1" x14ac:dyDescent="0.25">
      <c r="A127" s="9" t="s">
        <v>607</v>
      </c>
      <c r="B127" s="9" t="s">
        <v>607</v>
      </c>
      <c r="C127" s="22" t="s">
        <v>61</v>
      </c>
      <c r="D127" s="1">
        <v>33438</v>
      </c>
      <c r="E127" t="str">
        <f t="shared" si="24"/>
        <v xml:space="preserve"> </v>
      </c>
      <c r="F127">
        <f t="shared" si="23"/>
        <v>1</v>
      </c>
      <c r="G127" t="str">
        <f t="shared" si="25"/>
        <v xml:space="preserve"> </v>
      </c>
      <c r="H127" s="4" t="s">
        <v>503</v>
      </c>
      <c r="I127" s="4" t="s">
        <v>251</v>
      </c>
      <c r="J127" s="4" t="s">
        <v>607</v>
      </c>
      <c r="K127" s="4" t="s">
        <v>608</v>
      </c>
      <c r="L127" s="4" t="s">
        <v>607</v>
      </c>
      <c r="M127" s="5">
        <v>102</v>
      </c>
      <c r="N127" s="4" t="s">
        <v>626</v>
      </c>
      <c r="O127" s="9" t="s">
        <v>1299</v>
      </c>
      <c r="Q127" s="4">
        <v>0</v>
      </c>
      <c r="R127" s="4">
        <v>1</v>
      </c>
      <c r="S127" s="4">
        <v>1</v>
      </c>
      <c r="T127" s="4">
        <v>0</v>
      </c>
      <c r="U127" s="4">
        <v>1</v>
      </c>
      <c r="V127" s="4">
        <v>0</v>
      </c>
      <c r="W127" s="4">
        <v>0</v>
      </c>
      <c r="X127" s="4">
        <v>1</v>
      </c>
      <c r="Y127" s="4">
        <v>0</v>
      </c>
      <c r="Z127" s="4">
        <v>2</v>
      </c>
      <c r="AA127" s="4">
        <v>0</v>
      </c>
      <c r="AB127" s="4">
        <v>2</v>
      </c>
      <c r="AC127" s="4">
        <v>2</v>
      </c>
      <c r="AD127" s="4">
        <v>1</v>
      </c>
      <c r="AE127" s="4">
        <v>2</v>
      </c>
      <c r="AF127" s="4">
        <v>1</v>
      </c>
      <c r="AG127" s="4">
        <v>2</v>
      </c>
      <c r="AH127" s="4">
        <v>2</v>
      </c>
      <c r="AI127" s="4">
        <v>0</v>
      </c>
      <c r="AJ127" s="4">
        <v>2</v>
      </c>
      <c r="AK127" s="12" t="s">
        <v>770</v>
      </c>
      <c r="AL127" s="7" t="s">
        <v>485</v>
      </c>
      <c r="AM127" s="21" t="s">
        <v>491</v>
      </c>
      <c r="AN127" s="1" t="s">
        <v>608</v>
      </c>
      <c r="AO127" s="8">
        <v>400</v>
      </c>
      <c r="AP127" s="8" t="s">
        <v>410</v>
      </c>
      <c r="AQ127" s="1" t="s">
        <v>416</v>
      </c>
      <c r="AT127" s="9" t="s">
        <v>772</v>
      </c>
      <c r="AU127" s="9" t="s">
        <v>1290</v>
      </c>
      <c r="AW127" s="9" t="s">
        <v>771</v>
      </c>
      <c r="AX127" s="9" t="s">
        <v>1318</v>
      </c>
      <c r="AZ127" s="9">
        <v>0</v>
      </c>
      <c r="BA127" s="9" t="s">
        <v>1121</v>
      </c>
      <c r="BB127" s="9" t="s">
        <v>1123</v>
      </c>
      <c r="BE127" s="9"/>
      <c r="BF127" s="9"/>
      <c r="BG127" s="9"/>
      <c r="BJ127" s="128">
        <v>1</v>
      </c>
      <c r="BK127" s="128" t="s">
        <v>1207</v>
      </c>
      <c r="BL127" s="129" t="s">
        <v>1207</v>
      </c>
    </row>
    <row r="128" spans="1:64" ht="38.25" customHeight="1" x14ac:dyDescent="0.25">
      <c r="C128" s="22" t="s">
        <v>125</v>
      </c>
      <c r="D128" s="1">
        <v>33909</v>
      </c>
      <c r="E128" t="str">
        <f t="shared" si="24"/>
        <v xml:space="preserve"> </v>
      </c>
      <c r="F128">
        <f t="shared" si="23"/>
        <v>1</v>
      </c>
      <c r="G128" t="str">
        <f t="shared" si="25"/>
        <v xml:space="preserve"> </v>
      </c>
      <c r="H128" s="4" t="s">
        <v>511</v>
      </c>
      <c r="I128" s="4" t="s">
        <v>301</v>
      </c>
      <c r="J128" s="4"/>
      <c r="K128" s="4"/>
      <c r="L128" s="4"/>
      <c r="M128" s="5">
        <v>210</v>
      </c>
      <c r="N128" s="4"/>
      <c r="O128" s="9" t="s">
        <v>1299</v>
      </c>
      <c r="P128" s="9" t="s">
        <v>1383</v>
      </c>
      <c r="Q128" s="4"/>
      <c r="R128" s="4"/>
      <c r="S128" s="4"/>
      <c r="T128" s="4"/>
      <c r="U128" s="4"/>
      <c r="V128" s="4"/>
      <c r="W128" s="4"/>
      <c r="X128" s="4"/>
      <c r="Y128" s="4"/>
      <c r="Z128" s="4"/>
      <c r="AA128" s="4"/>
      <c r="AB128" s="4"/>
      <c r="AC128" s="4"/>
      <c r="AD128" s="4"/>
      <c r="AE128" s="4"/>
      <c r="AF128" s="4"/>
      <c r="AG128" s="4"/>
      <c r="AH128" s="4"/>
      <c r="AI128" s="4"/>
      <c r="AJ128" s="4"/>
      <c r="AK128" s="1"/>
      <c r="AL128" s="7" t="s">
        <v>487</v>
      </c>
      <c r="AM128" s="21" t="s">
        <v>491</v>
      </c>
      <c r="AN128" s="1" t="s">
        <v>608</v>
      </c>
      <c r="AO128" s="8">
        <v>300</v>
      </c>
      <c r="AP128" s="8" t="s">
        <v>410</v>
      </c>
      <c r="AQ128" s="1" t="s">
        <v>417</v>
      </c>
      <c r="BE128" s="9"/>
      <c r="BF128" s="9"/>
      <c r="BG128" s="9"/>
      <c r="BJ128" s="128" t="s">
        <v>1207</v>
      </c>
      <c r="BK128" s="128" t="s">
        <v>1207</v>
      </c>
      <c r="BL128" s="129" t="s">
        <v>1207</v>
      </c>
    </row>
    <row r="129" spans="1:64" ht="38.25" customHeight="1" x14ac:dyDescent="0.25">
      <c r="C129" s="22" t="s">
        <v>519</v>
      </c>
      <c r="D129" s="1">
        <v>40469</v>
      </c>
      <c r="E129">
        <f t="shared" si="24"/>
        <v>1</v>
      </c>
      <c r="F129" t="str">
        <f t="shared" si="23"/>
        <v xml:space="preserve"> </v>
      </c>
      <c r="G129" t="str">
        <f t="shared" si="25"/>
        <v xml:space="preserve"> </v>
      </c>
      <c r="H129" s="4" t="s">
        <v>515</v>
      </c>
      <c r="I129" s="4" t="s">
        <v>327</v>
      </c>
      <c r="J129" s="4"/>
      <c r="K129" s="4"/>
      <c r="L129" s="4"/>
      <c r="M129" s="5">
        <v>49</v>
      </c>
      <c r="N129" s="4"/>
      <c r="Q129" s="4"/>
      <c r="R129" s="4"/>
      <c r="S129" s="4"/>
      <c r="T129" s="4"/>
      <c r="U129" s="4"/>
      <c r="V129" s="4"/>
      <c r="W129" s="4"/>
      <c r="X129" s="4"/>
      <c r="Y129" s="4"/>
      <c r="Z129" s="4"/>
      <c r="AA129" s="4"/>
      <c r="AB129" s="4"/>
      <c r="AC129" s="4"/>
      <c r="AD129" s="4"/>
      <c r="AE129" s="4"/>
      <c r="AF129" s="4"/>
      <c r="AG129" s="4"/>
      <c r="AH129" s="4"/>
      <c r="AI129" s="4"/>
      <c r="AJ129" s="4"/>
      <c r="AK129" s="1"/>
      <c r="AL129" s="4" t="s">
        <v>22</v>
      </c>
      <c r="AM129" s="21" t="s">
        <v>491</v>
      </c>
      <c r="AN129" s="1" t="s">
        <v>608</v>
      </c>
      <c r="AO129" s="8">
        <v>137</v>
      </c>
      <c r="AP129" s="8" t="s">
        <v>412</v>
      </c>
      <c r="AQ129" s="1" t="s">
        <v>415</v>
      </c>
      <c r="BE129" s="9"/>
      <c r="BF129" s="9"/>
      <c r="BG129" s="9"/>
      <c r="BJ129" s="128" t="s">
        <v>1207</v>
      </c>
      <c r="BK129" s="128" t="s">
        <v>1207</v>
      </c>
      <c r="BL129" s="129" t="s">
        <v>1207</v>
      </c>
    </row>
    <row r="130" spans="1:64" ht="38.25" customHeight="1" x14ac:dyDescent="0.25">
      <c r="A130" s="9" t="s">
        <v>607</v>
      </c>
      <c r="C130" s="22" t="s">
        <v>101</v>
      </c>
      <c r="D130" s="1">
        <v>40185</v>
      </c>
      <c r="E130">
        <f t="shared" si="24"/>
        <v>1</v>
      </c>
      <c r="F130" t="str">
        <f t="shared" si="23"/>
        <v xml:space="preserve"> </v>
      </c>
      <c r="G130" t="str">
        <f t="shared" si="25"/>
        <v xml:space="preserve"> </v>
      </c>
      <c r="H130" s="4" t="s">
        <v>515</v>
      </c>
      <c r="I130" s="4" t="s">
        <v>284</v>
      </c>
      <c r="J130" s="4" t="s">
        <v>607</v>
      </c>
      <c r="K130" s="4" t="s">
        <v>607</v>
      </c>
      <c r="L130" s="4" t="s">
        <v>607</v>
      </c>
      <c r="M130" s="5">
        <v>1052</v>
      </c>
      <c r="N130" s="4" t="s">
        <v>774</v>
      </c>
      <c r="O130" s="9" t="s">
        <v>1301</v>
      </c>
      <c r="Q130" s="4">
        <v>2</v>
      </c>
      <c r="R130" s="4">
        <v>2</v>
      </c>
      <c r="S130" s="4">
        <v>2</v>
      </c>
      <c r="T130" s="4">
        <v>2</v>
      </c>
      <c r="U130" s="4">
        <v>2</v>
      </c>
      <c r="V130" s="4">
        <v>2</v>
      </c>
      <c r="W130" s="4">
        <v>2</v>
      </c>
      <c r="X130" s="4">
        <v>0</v>
      </c>
      <c r="Y130" s="4">
        <v>0</v>
      </c>
      <c r="Z130" s="4">
        <v>0</v>
      </c>
      <c r="AA130" s="4">
        <v>2</v>
      </c>
      <c r="AB130" s="4">
        <v>2</v>
      </c>
      <c r="AC130" s="4">
        <v>2</v>
      </c>
      <c r="AD130" s="4">
        <v>1</v>
      </c>
      <c r="AE130" s="4">
        <v>0</v>
      </c>
      <c r="AF130" s="4">
        <v>1</v>
      </c>
      <c r="AG130" s="4">
        <v>1</v>
      </c>
      <c r="AH130" s="4">
        <v>0</v>
      </c>
      <c r="AI130" s="4">
        <v>3</v>
      </c>
      <c r="AJ130" s="4">
        <v>2</v>
      </c>
      <c r="AK130" s="1" t="s">
        <v>773</v>
      </c>
      <c r="AL130" s="7" t="s">
        <v>486</v>
      </c>
      <c r="AM130" s="21" t="s">
        <v>491</v>
      </c>
      <c r="AN130" s="1" t="s">
        <v>608</v>
      </c>
      <c r="AO130" s="8">
        <v>2630</v>
      </c>
      <c r="AP130" s="8" t="s">
        <v>411</v>
      </c>
      <c r="AQ130" s="1" t="s">
        <v>449</v>
      </c>
      <c r="AT130" s="9" t="s">
        <v>614</v>
      </c>
      <c r="AU130" s="9" t="s">
        <v>1290</v>
      </c>
      <c r="AY130" s="9" t="s">
        <v>775</v>
      </c>
      <c r="BE130" s="9"/>
      <c r="BF130" s="9"/>
      <c r="BG130" s="9"/>
      <c r="BJ130" s="128" t="s">
        <v>1207</v>
      </c>
      <c r="BK130" s="128" t="s">
        <v>1207</v>
      </c>
      <c r="BL130" s="129" t="s">
        <v>1207</v>
      </c>
    </row>
    <row r="131" spans="1:64" ht="38.25" customHeight="1" x14ac:dyDescent="0.25">
      <c r="C131" s="22" t="s">
        <v>170</v>
      </c>
      <c r="D131" s="1">
        <v>46037</v>
      </c>
      <c r="E131">
        <f t="shared" si="24"/>
        <v>1</v>
      </c>
      <c r="F131" t="str">
        <f t="shared" si="23"/>
        <v xml:space="preserve"> </v>
      </c>
      <c r="G131" t="str">
        <f t="shared" si="25"/>
        <v xml:space="preserve"> </v>
      </c>
      <c r="H131" s="4" t="s">
        <v>494</v>
      </c>
      <c r="I131" s="4" t="s">
        <v>346</v>
      </c>
      <c r="J131" s="4"/>
      <c r="K131" s="4"/>
      <c r="L131" s="4"/>
      <c r="M131" s="5">
        <v>76</v>
      </c>
      <c r="N131" s="4"/>
      <c r="Q131" s="4"/>
      <c r="R131" s="4"/>
      <c r="S131" s="4"/>
      <c r="T131" s="4"/>
      <c r="U131" s="4"/>
      <c r="V131" s="4"/>
      <c r="W131" s="4"/>
      <c r="X131" s="4"/>
      <c r="Y131" s="4"/>
      <c r="Z131" s="4"/>
      <c r="AA131" s="4"/>
      <c r="AB131" s="4"/>
      <c r="AC131" s="4"/>
      <c r="AD131" s="4"/>
      <c r="AE131" s="4"/>
      <c r="AF131" s="4"/>
      <c r="AG131" s="4"/>
      <c r="AH131" s="4"/>
      <c r="AI131" s="4"/>
      <c r="AJ131" s="4"/>
      <c r="AK131" s="1"/>
      <c r="AL131" s="4" t="s">
        <v>22</v>
      </c>
      <c r="AM131" s="21" t="s">
        <v>491</v>
      </c>
      <c r="AN131" s="1" t="s">
        <v>608</v>
      </c>
      <c r="AO131" s="8">
        <v>75</v>
      </c>
      <c r="AP131" s="8" t="s">
        <v>410</v>
      </c>
      <c r="AQ131" s="1" t="s">
        <v>415</v>
      </c>
      <c r="AZ131" s="9">
        <v>0</v>
      </c>
      <c r="BA131" s="9" t="s">
        <v>1124</v>
      </c>
      <c r="BB131" s="9" t="s">
        <v>1125</v>
      </c>
      <c r="BE131" s="9"/>
      <c r="BF131" s="9"/>
      <c r="BG131" s="9"/>
      <c r="BJ131" s="128" t="s">
        <v>1207</v>
      </c>
      <c r="BK131" s="128" t="s">
        <v>1207</v>
      </c>
      <c r="BL131" s="129" t="s">
        <v>1207</v>
      </c>
    </row>
    <row r="132" spans="1:64" ht="38.25" customHeight="1" x14ac:dyDescent="0.25">
      <c r="C132" s="22" t="s">
        <v>568</v>
      </c>
      <c r="D132" s="1">
        <v>31027</v>
      </c>
      <c r="E132" t="str">
        <f t="shared" si="24"/>
        <v xml:space="preserve"> </v>
      </c>
      <c r="F132">
        <f t="shared" si="23"/>
        <v>1</v>
      </c>
      <c r="G132" t="str">
        <f t="shared" si="25"/>
        <v xml:space="preserve"> </v>
      </c>
      <c r="H132" s="4" t="s">
        <v>569</v>
      </c>
      <c r="I132" s="4"/>
      <c r="J132" s="4"/>
      <c r="K132" s="4"/>
      <c r="L132" s="4"/>
      <c r="M132" s="5"/>
      <c r="N132" s="4"/>
      <c r="Q132" s="4"/>
      <c r="R132" s="4"/>
      <c r="S132" s="4"/>
      <c r="T132" s="4"/>
      <c r="U132" s="4"/>
      <c r="V132" s="4"/>
      <c r="W132" s="4"/>
      <c r="X132" s="4"/>
      <c r="Y132" s="4"/>
      <c r="Z132" s="4"/>
      <c r="AA132" s="4"/>
      <c r="AB132" s="4"/>
      <c r="AC132" s="4"/>
      <c r="AD132" s="4"/>
      <c r="AE132" s="4"/>
      <c r="AF132" s="4"/>
      <c r="AG132" s="4"/>
      <c r="AH132" s="4"/>
      <c r="AI132" s="4"/>
      <c r="AJ132" s="4"/>
      <c r="AK132" s="1"/>
      <c r="AL132" s="7" t="s">
        <v>486</v>
      </c>
      <c r="AM132" s="21" t="s">
        <v>491</v>
      </c>
      <c r="AN132" s="1" t="s">
        <v>608</v>
      </c>
      <c r="AO132" s="8"/>
      <c r="AP132" s="8"/>
      <c r="AQ132" s="1"/>
      <c r="BC132" s="9" t="s">
        <v>1069</v>
      </c>
      <c r="BD132" s="9" t="s">
        <v>1098</v>
      </c>
      <c r="BE132" s="9" t="s">
        <v>1099</v>
      </c>
      <c r="BF132" s="9"/>
      <c r="BG132" s="9"/>
      <c r="BJ132" s="128" t="s">
        <v>1207</v>
      </c>
      <c r="BK132" s="128" t="s">
        <v>1207</v>
      </c>
      <c r="BL132" s="129" t="s">
        <v>1207</v>
      </c>
    </row>
    <row r="133" spans="1:64" ht="38.25" customHeight="1" x14ac:dyDescent="0.25">
      <c r="C133" s="22" t="s">
        <v>138</v>
      </c>
      <c r="D133" s="1">
        <v>25493</v>
      </c>
      <c r="E133" s="201" t="str">
        <f t="shared" si="24"/>
        <v xml:space="preserve"> </v>
      </c>
      <c r="F133" s="201">
        <f t="shared" si="23"/>
        <v>1</v>
      </c>
      <c r="G133" s="201" t="str">
        <f t="shared" si="25"/>
        <v xml:space="preserve"> </v>
      </c>
      <c r="H133" s="4" t="s">
        <v>494</v>
      </c>
      <c r="I133" s="4" t="s">
        <v>316</v>
      </c>
      <c r="J133" s="4"/>
      <c r="K133" s="4"/>
      <c r="L133" s="4"/>
      <c r="M133" s="5">
        <v>26</v>
      </c>
      <c r="N133" s="4"/>
      <c r="Q133" s="4"/>
      <c r="R133" s="4"/>
      <c r="S133" s="4"/>
      <c r="T133" s="4"/>
      <c r="U133" s="4"/>
      <c r="V133" s="4"/>
      <c r="W133" s="4"/>
      <c r="X133" s="4"/>
      <c r="Y133" s="4"/>
      <c r="Z133" s="4"/>
      <c r="AA133" s="4"/>
      <c r="AB133" s="4"/>
      <c r="AC133" s="4"/>
      <c r="AD133" s="4"/>
      <c r="AE133" s="4"/>
      <c r="AF133" s="4"/>
      <c r="AG133" s="4"/>
      <c r="AH133" s="4"/>
      <c r="AI133" s="4"/>
      <c r="AJ133" s="4"/>
      <c r="AK133" s="1"/>
      <c r="AL133" s="7" t="s">
        <v>488</v>
      </c>
      <c r="AM133" s="21" t="s">
        <v>491</v>
      </c>
      <c r="AN133" s="1" t="s">
        <v>608</v>
      </c>
      <c r="AO133" s="8">
        <v>80</v>
      </c>
      <c r="AP133" s="8" t="s">
        <v>410</v>
      </c>
      <c r="AQ133" s="1" t="s">
        <v>415</v>
      </c>
      <c r="BE133" s="9"/>
      <c r="BF133" s="9"/>
      <c r="BG133" s="9"/>
      <c r="BJ133" s="128" t="s">
        <v>1207</v>
      </c>
      <c r="BK133" s="128" t="s">
        <v>1207</v>
      </c>
      <c r="BL133" s="129" t="s">
        <v>1207</v>
      </c>
    </row>
    <row r="134" spans="1:64" ht="38.25" customHeight="1" x14ac:dyDescent="0.25">
      <c r="A134" s="9" t="s">
        <v>607</v>
      </c>
      <c r="C134" s="22" t="s">
        <v>27</v>
      </c>
      <c r="D134" s="1">
        <v>40469</v>
      </c>
      <c r="E134">
        <f t="shared" si="24"/>
        <v>1</v>
      </c>
      <c r="F134" t="str">
        <f t="shared" si="23"/>
        <v xml:space="preserve"> </v>
      </c>
      <c r="G134" t="str">
        <f t="shared" si="25"/>
        <v xml:space="preserve"> </v>
      </c>
      <c r="H134" s="4" t="s">
        <v>8</v>
      </c>
      <c r="I134" s="4" t="s">
        <v>368</v>
      </c>
      <c r="J134" s="4" t="s">
        <v>607</v>
      </c>
      <c r="K134" s="4" t="s">
        <v>607</v>
      </c>
      <c r="L134" s="4" t="s">
        <v>607</v>
      </c>
      <c r="M134" s="5">
        <v>259</v>
      </c>
      <c r="N134" s="4"/>
      <c r="O134" s="9" t="s">
        <v>1298</v>
      </c>
      <c r="Q134" s="4">
        <v>0</v>
      </c>
      <c r="R134" s="4"/>
      <c r="S134" s="4">
        <v>1</v>
      </c>
      <c r="T134" s="4">
        <v>1</v>
      </c>
      <c r="U134" s="4" t="s">
        <v>700</v>
      </c>
      <c r="V134" s="4">
        <v>2</v>
      </c>
      <c r="W134" s="4">
        <v>0</v>
      </c>
      <c r="X134" s="4">
        <v>0</v>
      </c>
      <c r="Y134" s="4">
        <v>0</v>
      </c>
      <c r="Z134" s="4">
        <v>0</v>
      </c>
      <c r="AA134" s="4">
        <v>0</v>
      </c>
      <c r="AB134" s="4">
        <v>0</v>
      </c>
      <c r="AC134" s="4">
        <v>1</v>
      </c>
      <c r="AD134" s="4">
        <v>2</v>
      </c>
      <c r="AE134" s="4">
        <v>1</v>
      </c>
      <c r="AF134" s="4">
        <v>0</v>
      </c>
      <c r="AG134" s="4">
        <v>0</v>
      </c>
      <c r="AH134" s="4">
        <v>0</v>
      </c>
      <c r="AI134" s="4">
        <v>0</v>
      </c>
      <c r="AJ134" s="4">
        <v>0</v>
      </c>
      <c r="AK134" s="1" t="s">
        <v>776</v>
      </c>
      <c r="AL134" s="4" t="s">
        <v>22</v>
      </c>
      <c r="AM134" s="21" t="s">
        <v>491</v>
      </c>
      <c r="AN134" s="1" t="s">
        <v>608</v>
      </c>
      <c r="AO134" s="8">
        <v>80</v>
      </c>
      <c r="AP134" s="8" t="s">
        <v>410</v>
      </c>
      <c r="AQ134" s="1" t="s">
        <v>417</v>
      </c>
      <c r="BE134" s="9"/>
      <c r="BF134" s="9" t="s">
        <v>16</v>
      </c>
      <c r="BG134" s="9"/>
      <c r="BJ134" s="128" t="s">
        <v>1207</v>
      </c>
      <c r="BK134" s="128" t="s">
        <v>1207</v>
      </c>
      <c r="BL134" s="129" t="s">
        <v>1207</v>
      </c>
    </row>
    <row r="135" spans="1:64" ht="38.25" customHeight="1" x14ac:dyDescent="0.25">
      <c r="B135" s="9" t="s">
        <v>607</v>
      </c>
      <c r="C135" s="22" t="s">
        <v>62</v>
      </c>
      <c r="D135" s="1">
        <v>47621</v>
      </c>
      <c r="E135">
        <f t="shared" si="24"/>
        <v>1</v>
      </c>
      <c r="F135" t="str">
        <f t="shared" si="23"/>
        <v xml:space="preserve"> </v>
      </c>
      <c r="G135" t="str">
        <f t="shared" si="25"/>
        <v xml:space="preserve"> </v>
      </c>
      <c r="H135" s="4" t="s">
        <v>492</v>
      </c>
      <c r="I135" s="4" t="s">
        <v>252</v>
      </c>
      <c r="J135" s="4" t="s">
        <v>608</v>
      </c>
      <c r="K135" s="4" t="s">
        <v>607</v>
      </c>
      <c r="L135" s="4"/>
      <c r="M135" s="5">
        <v>140</v>
      </c>
      <c r="N135" s="4" t="s">
        <v>1231</v>
      </c>
      <c r="O135" s="9" t="s">
        <v>1299</v>
      </c>
      <c r="P135" s="9" t="s">
        <v>1383</v>
      </c>
      <c r="Q135" s="4"/>
      <c r="R135" s="4"/>
      <c r="S135" s="4"/>
      <c r="T135" s="4"/>
      <c r="U135" s="4"/>
      <c r="V135" s="4">
        <v>1</v>
      </c>
      <c r="W135" s="4"/>
      <c r="X135" s="4"/>
      <c r="Y135" s="4"/>
      <c r="Z135" s="4">
        <v>1</v>
      </c>
      <c r="AA135" s="4">
        <v>1</v>
      </c>
      <c r="AB135" s="4"/>
      <c r="AC135" s="4"/>
      <c r="AD135" s="4">
        <v>1</v>
      </c>
      <c r="AE135" s="4"/>
      <c r="AF135" s="4">
        <v>1</v>
      </c>
      <c r="AG135" s="4">
        <v>1</v>
      </c>
      <c r="AH135" s="4">
        <v>1</v>
      </c>
      <c r="AI135" s="4">
        <v>1</v>
      </c>
      <c r="AJ135" s="4">
        <v>1</v>
      </c>
      <c r="AK135" s="1" t="s">
        <v>1245</v>
      </c>
      <c r="AL135" s="7" t="s">
        <v>485</v>
      </c>
      <c r="AM135" s="21" t="s">
        <v>491</v>
      </c>
      <c r="AN135" s="1" t="s">
        <v>608</v>
      </c>
      <c r="AO135" s="8">
        <v>450</v>
      </c>
      <c r="AP135" s="8" t="s">
        <v>410</v>
      </c>
      <c r="AQ135" s="1" t="s">
        <v>416</v>
      </c>
      <c r="AT135" s="9" t="s">
        <v>624</v>
      </c>
      <c r="AU135" s="9" t="s">
        <v>1289</v>
      </c>
      <c r="AW135" s="9" t="s">
        <v>910</v>
      </c>
      <c r="AX135" s="9" t="s">
        <v>1327</v>
      </c>
      <c r="BE135" s="9"/>
      <c r="BF135" s="9" t="s">
        <v>1355</v>
      </c>
      <c r="BG135" s="9" t="s">
        <v>1354</v>
      </c>
      <c r="BH135" s="9" t="s">
        <v>1318</v>
      </c>
      <c r="BJ135" s="128" t="s">
        <v>1207</v>
      </c>
      <c r="BK135" s="128" t="s">
        <v>1207</v>
      </c>
      <c r="BL135" s="129" t="s">
        <v>1207</v>
      </c>
    </row>
    <row r="136" spans="1:64" ht="38.25" customHeight="1" x14ac:dyDescent="0.25">
      <c r="A136" s="9" t="s">
        <v>607</v>
      </c>
      <c r="B136" s="9" t="s">
        <v>607</v>
      </c>
      <c r="C136" s="22" t="s">
        <v>63</v>
      </c>
      <c r="D136" s="1">
        <v>40129</v>
      </c>
      <c r="E136">
        <f t="shared" si="24"/>
        <v>1</v>
      </c>
      <c r="F136" t="str">
        <f t="shared" si="23"/>
        <v xml:space="preserve"> </v>
      </c>
      <c r="G136" t="str">
        <f t="shared" si="25"/>
        <v xml:space="preserve"> </v>
      </c>
      <c r="H136" s="4" t="s">
        <v>492</v>
      </c>
      <c r="I136" s="4" t="s">
        <v>253</v>
      </c>
      <c r="J136" s="4" t="s">
        <v>607</v>
      </c>
      <c r="K136" s="4" t="s">
        <v>607</v>
      </c>
      <c r="L136" s="4" t="s">
        <v>608</v>
      </c>
      <c r="M136" s="5">
        <v>139</v>
      </c>
      <c r="N136" s="4" t="s">
        <v>626</v>
      </c>
      <c r="O136" s="9" t="s">
        <v>1296</v>
      </c>
      <c r="Q136" s="4">
        <v>0</v>
      </c>
      <c r="R136" s="4">
        <v>1</v>
      </c>
      <c r="S136" s="4">
        <v>3</v>
      </c>
      <c r="T136" s="4">
        <v>0</v>
      </c>
      <c r="U136" s="4">
        <v>3</v>
      </c>
      <c r="V136" s="4">
        <v>3</v>
      </c>
      <c r="W136" s="4">
        <v>0</v>
      </c>
      <c r="X136" s="4">
        <v>1</v>
      </c>
      <c r="Y136" s="4">
        <v>0</v>
      </c>
      <c r="Z136" s="4">
        <v>3</v>
      </c>
      <c r="AA136" s="4">
        <v>0</v>
      </c>
      <c r="AB136" s="4">
        <v>0</v>
      </c>
      <c r="AC136" s="4">
        <v>1</v>
      </c>
      <c r="AD136" s="4">
        <v>1</v>
      </c>
      <c r="AE136" s="4">
        <v>1</v>
      </c>
      <c r="AF136" s="4">
        <v>1</v>
      </c>
      <c r="AG136" s="4">
        <v>2</v>
      </c>
      <c r="AH136" s="4">
        <v>1</v>
      </c>
      <c r="AI136" s="4">
        <v>1</v>
      </c>
      <c r="AJ136" s="4">
        <v>1</v>
      </c>
      <c r="AK136" s="1" t="s">
        <v>777</v>
      </c>
      <c r="AL136" s="7" t="s">
        <v>485</v>
      </c>
      <c r="AM136" s="21" t="s">
        <v>491</v>
      </c>
      <c r="AN136" s="1" t="s">
        <v>608</v>
      </c>
      <c r="AO136" s="8">
        <v>630</v>
      </c>
      <c r="AP136" s="8" t="s">
        <v>411</v>
      </c>
      <c r="AQ136" s="1" t="s">
        <v>432</v>
      </c>
      <c r="AT136" s="9" t="s">
        <v>624</v>
      </c>
      <c r="AU136" s="9" t="s">
        <v>1289</v>
      </c>
      <c r="AV136" s="9" t="s">
        <v>881</v>
      </c>
      <c r="AW136" s="9" t="s">
        <v>1169</v>
      </c>
      <c r="AX136" s="9" t="s">
        <v>1318</v>
      </c>
      <c r="BE136" s="9"/>
      <c r="BF136" s="9"/>
      <c r="BG136" s="9"/>
      <c r="BJ136" s="128" t="s">
        <v>1207</v>
      </c>
      <c r="BK136" s="128" t="s">
        <v>1207</v>
      </c>
      <c r="BL136" s="129" t="s">
        <v>1207</v>
      </c>
    </row>
    <row r="137" spans="1:64" ht="38.25" customHeight="1" x14ac:dyDescent="0.25">
      <c r="C137" s="22" t="s">
        <v>64</v>
      </c>
      <c r="D137" s="1">
        <v>40129</v>
      </c>
      <c r="E137">
        <f t="shared" si="24"/>
        <v>1</v>
      </c>
      <c r="F137" t="str">
        <f t="shared" si="23"/>
        <v xml:space="preserve"> </v>
      </c>
      <c r="G137" t="str">
        <f t="shared" si="25"/>
        <v xml:space="preserve"> </v>
      </c>
      <c r="H137" s="4" t="s">
        <v>503</v>
      </c>
      <c r="I137" s="4" t="s">
        <v>254</v>
      </c>
      <c r="J137" s="4"/>
      <c r="K137" s="4"/>
      <c r="L137" s="4"/>
      <c r="M137" s="5">
        <v>38</v>
      </c>
      <c r="N137" s="4"/>
      <c r="Q137" s="4"/>
      <c r="R137" s="4"/>
      <c r="S137" s="4"/>
      <c r="T137" s="4"/>
      <c r="U137" s="4"/>
      <c r="V137" s="4"/>
      <c r="W137" s="4"/>
      <c r="X137" s="4"/>
      <c r="Y137" s="4"/>
      <c r="Z137" s="4"/>
      <c r="AA137" s="4"/>
      <c r="AB137" s="4"/>
      <c r="AC137" s="4"/>
      <c r="AD137" s="4"/>
      <c r="AE137" s="4"/>
      <c r="AF137" s="4"/>
      <c r="AG137" s="4"/>
      <c r="AH137" s="4"/>
      <c r="AI137" s="4"/>
      <c r="AJ137" s="4"/>
      <c r="AK137" s="12"/>
      <c r="AL137" s="7" t="s">
        <v>485</v>
      </c>
      <c r="AM137" s="21" t="s">
        <v>491</v>
      </c>
      <c r="AN137" s="1" t="s">
        <v>608</v>
      </c>
      <c r="AO137" s="8">
        <v>85</v>
      </c>
      <c r="AP137" s="8" t="s">
        <v>411</v>
      </c>
      <c r="AQ137" s="1" t="s">
        <v>433</v>
      </c>
      <c r="AV137" s="9" t="s">
        <v>911</v>
      </c>
      <c r="AZ137" s="9" t="s">
        <v>1029</v>
      </c>
      <c r="BA137" s="9" t="s">
        <v>1061</v>
      </c>
      <c r="BB137" s="9" t="s">
        <v>1062</v>
      </c>
      <c r="BE137" s="9"/>
      <c r="BF137" s="9"/>
      <c r="BG137" s="9"/>
      <c r="BJ137" s="128" t="s">
        <v>1207</v>
      </c>
      <c r="BK137" s="128" t="s">
        <v>1207</v>
      </c>
      <c r="BL137" s="129" t="s">
        <v>1207</v>
      </c>
    </row>
    <row r="138" spans="1:64" ht="38.25" customHeight="1" x14ac:dyDescent="0.25">
      <c r="C138" s="22" t="s">
        <v>556</v>
      </c>
      <c r="D138" s="1">
        <v>39667</v>
      </c>
      <c r="E138">
        <f t="shared" si="24"/>
        <v>1</v>
      </c>
      <c r="F138" t="str">
        <f t="shared" si="23"/>
        <v xml:space="preserve"> </v>
      </c>
      <c r="G138" t="str">
        <f t="shared" si="25"/>
        <v xml:space="preserve"> </v>
      </c>
      <c r="H138" s="4" t="s">
        <v>511</v>
      </c>
      <c r="I138" s="4" t="s">
        <v>973</v>
      </c>
      <c r="J138" s="4" t="s">
        <v>608</v>
      </c>
      <c r="K138" s="4"/>
      <c r="L138" s="4"/>
      <c r="M138" s="5" t="s">
        <v>975</v>
      </c>
      <c r="N138" s="4" t="s">
        <v>976</v>
      </c>
      <c r="O138" s="9" t="s">
        <v>1299</v>
      </c>
      <c r="P138" s="9" t="s">
        <v>1383</v>
      </c>
      <c r="Q138" s="4"/>
      <c r="R138" s="4"/>
      <c r="S138" s="4"/>
      <c r="T138" s="4"/>
      <c r="U138" s="4"/>
      <c r="V138" s="4"/>
      <c r="W138" s="4"/>
      <c r="X138" s="4"/>
      <c r="Y138" s="4"/>
      <c r="Z138" s="4"/>
      <c r="AA138" s="4"/>
      <c r="AB138" s="4"/>
      <c r="AC138" s="4"/>
      <c r="AD138" s="4"/>
      <c r="AE138" s="4"/>
      <c r="AF138" s="4"/>
      <c r="AG138" s="4"/>
      <c r="AH138" s="4"/>
      <c r="AI138" s="4"/>
      <c r="AJ138" s="4"/>
      <c r="AK138" s="12" t="s">
        <v>974</v>
      </c>
      <c r="AL138" s="7" t="s">
        <v>486</v>
      </c>
      <c r="AM138" s="21" t="s">
        <v>491</v>
      </c>
      <c r="AN138" s="1" t="s">
        <v>608</v>
      </c>
      <c r="AO138" s="8">
        <v>48</v>
      </c>
      <c r="AP138" s="8"/>
      <c r="AQ138" s="1"/>
      <c r="AV138" s="9" t="s">
        <v>977</v>
      </c>
      <c r="AW138" s="9" t="s">
        <v>1328</v>
      </c>
      <c r="AX138" s="9" t="s">
        <v>1312</v>
      </c>
      <c r="BE138" s="9"/>
      <c r="BF138" s="9"/>
      <c r="BG138" s="9"/>
      <c r="BJ138" s="128" t="s">
        <v>1207</v>
      </c>
      <c r="BK138" s="128" t="s">
        <v>1207</v>
      </c>
      <c r="BL138" s="129" t="s">
        <v>1207</v>
      </c>
    </row>
    <row r="139" spans="1:64" ht="38.25" customHeight="1" x14ac:dyDescent="0.25">
      <c r="C139" s="22" t="s">
        <v>65</v>
      </c>
      <c r="D139" s="1">
        <v>49403</v>
      </c>
      <c r="E139">
        <f t="shared" si="24"/>
        <v>1</v>
      </c>
      <c r="F139" t="str">
        <f t="shared" si="23"/>
        <v xml:space="preserve"> </v>
      </c>
      <c r="G139" t="str">
        <f t="shared" si="25"/>
        <v xml:space="preserve"> </v>
      </c>
      <c r="H139" s="4" t="s">
        <v>492</v>
      </c>
      <c r="I139" s="4" t="s">
        <v>255</v>
      </c>
      <c r="J139" s="4"/>
      <c r="K139" s="4"/>
      <c r="L139" s="4"/>
      <c r="M139" s="5">
        <v>131</v>
      </c>
      <c r="N139" s="4"/>
      <c r="O139" s="9" t="s">
        <v>1299</v>
      </c>
      <c r="P139" s="9" t="s">
        <v>1384</v>
      </c>
      <c r="Q139" s="4"/>
      <c r="R139" s="4"/>
      <c r="S139" s="4"/>
      <c r="T139" s="4"/>
      <c r="U139" s="4"/>
      <c r="V139" s="4"/>
      <c r="W139" s="4"/>
      <c r="X139" s="4"/>
      <c r="Y139" s="4"/>
      <c r="Z139" s="4"/>
      <c r="AA139" s="4"/>
      <c r="AB139" s="4"/>
      <c r="AC139" s="4"/>
      <c r="AD139" s="4"/>
      <c r="AE139" s="4"/>
      <c r="AF139" s="4"/>
      <c r="AG139" s="4"/>
      <c r="AH139" s="4"/>
      <c r="AI139" s="4"/>
      <c r="AJ139" s="4"/>
      <c r="AK139" s="12"/>
      <c r="AL139" s="7" t="s">
        <v>485</v>
      </c>
      <c r="AM139" s="21" t="s">
        <v>491</v>
      </c>
      <c r="AN139" s="1" t="s">
        <v>608</v>
      </c>
      <c r="AO139" s="8">
        <v>320</v>
      </c>
      <c r="AP139" s="8" t="s">
        <v>410</v>
      </c>
      <c r="AQ139" s="1" t="s">
        <v>415</v>
      </c>
      <c r="AV139" s="9" t="s">
        <v>882</v>
      </c>
      <c r="AW139" s="9" t="s">
        <v>1329</v>
      </c>
      <c r="AX139" s="9" t="s">
        <v>1312</v>
      </c>
      <c r="BE139" s="9"/>
      <c r="BF139" s="9" t="s">
        <v>16</v>
      </c>
      <c r="BG139" s="9" t="s">
        <v>896</v>
      </c>
      <c r="BH139" s="9" t="s">
        <v>1316</v>
      </c>
      <c r="BJ139" s="128" t="s">
        <v>1207</v>
      </c>
      <c r="BK139" s="128" t="s">
        <v>1207</v>
      </c>
      <c r="BL139" s="129" t="s">
        <v>1207</v>
      </c>
    </row>
    <row r="140" spans="1:64" ht="38.25" customHeight="1" x14ac:dyDescent="0.25">
      <c r="A140" s="9" t="s">
        <v>607</v>
      </c>
      <c r="C140" s="22" t="s">
        <v>66</v>
      </c>
      <c r="D140" s="1">
        <v>36371</v>
      </c>
      <c r="E140" t="str">
        <f t="shared" si="24"/>
        <v xml:space="preserve"> </v>
      </c>
      <c r="F140">
        <f t="shared" si="23"/>
        <v>1</v>
      </c>
      <c r="G140" t="str">
        <f t="shared" si="25"/>
        <v xml:space="preserve"> </v>
      </c>
      <c r="H140" s="4" t="s">
        <v>503</v>
      </c>
      <c r="I140" s="4" t="s">
        <v>256</v>
      </c>
      <c r="J140" s="4" t="s">
        <v>607</v>
      </c>
      <c r="K140" s="4" t="s">
        <v>607</v>
      </c>
      <c r="L140" s="4" t="s">
        <v>608</v>
      </c>
      <c r="M140" s="5">
        <v>19</v>
      </c>
      <c r="N140" s="4" t="s">
        <v>674</v>
      </c>
      <c r="O140" s="9" t="s">
        <v>1298</v>
      </c>
      <c r="Q140" s="4">
        <v>0</v>
      </c>
      <c r="R140" s="4">
        <v>0</v>
      </c>
      <c r="S140" s="4">
        <v>0</v>
      </c>
      <c r="T140" s="4">
        <v>0</v>
      </c>
      <c r="U140" s="4">
        <v>1</v>
      </c>
      <c r="V140" s="4">
        <v>0</v>
      </c>
      <c r="W140" s="4">
        <v>0</v>
      </c>
      <c r="X140" s="4">
        <v>1</v>
      </c>
      <c r="Y140" s="4">
        <v>0</v>
      </c>
      <c r="Z140" s="4">
        <v>2</v>
      </c>
      <c r="AA140" s="4">
        <v>0</v>
      </c>
      <c r="AB140" s="4">
        <v>0</v>
      </c>
      <c r="AC140" s="4">
        <v>0</v>
      </c>
      <c r="AD140" s="4">
        <v>3</v>
      </c>
      <c r="AE140" s="4">
        <v>0</v>
      </c>
      <c r="AF140" s="4">
        <v>1</v>
      </c>
      <c r="AG140" s="4">
        <v>0</v>
      </c>
      <c r="AH140" s="4">
        <v>0</v>
      </c>
      <c r="AI140" s="4">
        <v>2</v>
      </c>
      <c r="AJ140" s="4">
        <v>0</v>
      </c>
      <c r="AK140" s="1" t="s">
        <v>778</v>
      </c>
      <c r="AL140" s="7" t="s">
        <v>485</v>
      </c>
      <c r="AM140" s="21" t="s">
        <v>491</v>
      </c>
      <c r="AN140" s="1" t="s">
        <v>608</v>
      </c>
      <c r="AO140" s="8">
        <v>64</v>
      </c>
      <c r="AP140" s="8" t="s">
        <v>411</v>
      </c>
      <c r="AQ140" s="1" t="s">
        <v>434</v>
      </c>
      <c r="AT140" s="9" t="s">
        <v>646</v>
      </c>
      <c r="AU140" s="9" t="s">
        <v>1291</v>
      </c>
      <c r="AV140" s="9" t="s">
        <v>780</v>
      </c>
      <c r="AZ140" s="9" t="s">
        <v>1032</v>
      </c>
      <c r="BA140" s="9" t="s">
        <v>1049</v>
      </c>
      <c r="BB140" s="9" t="s">
        <v>1050</v>
      </c>
      <c r="BE140" s="9"/>
      <c r="BF140" s="9" t="s">
        <v>17</v>
      </c>
      <c r="BG140" s="9" t="s">
        <v>779</v>
      </c>
      <c r="BH140" s="9" t="s">
        <v>1316</v>
      </c>
      <c r="BJ140" s="128">
        <v>1</v>
      </c>
      <c r="BK140" s="128" t="s">
        <v>1207</v>
      </c>
      <c r="BL140" s="129" t="s">
        <v>1207</v>
      </c>
    </row>
    <row r="141" spans="1:64" ht="38.25" customHeight="1" x14ac:dyDescent="0.25">
      <c r="C141" s="22" t="s">
        <v>572</v>
      </c>
      <c r="D141" s="1">
        <v>37411</v>
      </c>
      <c r="E141" t="str">
        <f t="shared" si="24"/>
        <v xml:space="preserve"> </v>
      </c>
      <c r="F141">
        <f t="shared" si="23"/>
        <v>1</v>
      </c>
      <c r="G141" t="str">
        <f t="shared" si="25"/>
        <v xml:space="preserve"> </v>
      </c>
      <c r="H141" s="4" t="s">
        <v>503</v>
      </c>
      <c r="I141" s="4"/>
      <c r="J141" s="4"/>
      <c r="K141" s="4"/>
      <c r="L141" s="4"/>
      <c r="M141" s="5"/>
      <c r="N141" s="4"/>
      <c r="Q141" s="4"/>
      <c r="R141" s="4"/>
      <c r="S141" s="4"/>
      <c r="T141" s="4"/>
      <c r="U141" s="4"/>
      <c r="V141" s="4"/>
      <c r="W141" s="4"/>
      <c r="X141" s="4"/>
      <c r="Y141" s="4"/>
      <c r="Z141" s="4"/>
      <c r="AA141" s="4"/>
      <c r="AB141" s="4"/>
      <c r="AC141" s="4"/>
      <c r="AD141" s="4"/>
      <c r="AE141" s="4"/>
      <c r="AF141" s="4"/>
      <c r="AG141" s="4"/>
      <c r="AH141" s="4"/>
      <c r="AI141" s="4"/>
      <c r="AJ141" s="4"/>
      <c r="AK141" s="1"/>
      <c r="AL141" s="4" t="s">
        <v>22</v>
      </c>
      <c r="AM141" s="21" t="s">
        <v>491</v>
      </c>
      <c r="AN141" s="1" t="s">
        <v>608</v>
      </c>
      <c r="AO141" s="8"/>
      <c r="AP141" s="8"/>
      <c r="AQ141" s="1"/>
      <c r="BE141" s="9"/>
      <c r="BF141" s="9"/>
      <c r="BG141" s="9"/>
      <c r="BJ141" s="128" t="s">
        <v>1207</v>
      </c>
      <c r="BK141" s="128" t="s">
        <v>1207</v>
      </c>
      <c r="BL141" s="129" t="s">
        <v>1207</v>
      </c>
    </row>
    <row r="142" spans="1:64" ht="38.25" customHeight="1" x14ac:dyDescent="0.25">
      <c r="C142" s="22" t="s">
        <v>573</v>
      </c>
      <c r="D142" s="1">
        <v>46037</v>
      </c>
      <c r="E142">
        <f t="shared" si="24"/>
        <v>1</v>
      </c>
      <c r="F142" t="str">
        <f t="shared" si="23"/>
        <v xml:space="preserve"> </v>
      </c>
      <c r="G142" t="str">
        <f t="shared" si="25"/>
        <v xml:space="preserve"> </v>
      </c>
      <c r="H142" s="4" t="s">
        <v>503</v>
      </c>
      <c r="I142" s="4"/>
      <c r="J142" s="4"/>
      <c r="K142" s="4"/>
      <c r="L142" s="4"/>
      <c r="M142" s="5"/>
      <c r="N142" s="4"/>
      <c r="Q142" s="4"/>
      <c r="R142" s="4"/>
      <c r="S142" s="4"/>
      <c r="T142" s="4"/>
      <c r="U142" s="4"/>
      <c r="V142" s="4"/>
      <c r="W142" s="4"/>
      <c r="X142" s="4"/>
      <c r="Y142" s="4"/>
      <c r="Z142" s="4"/>
      <c r="AA142" s="4"/>
      <c r="AB142" s="4"/>
      <c r="AC142" s="4"/>
      <c r="AD142" s="4"/>
      <c r="AE142" s="4"/>
      <c r="AF142" s="4"/>
      <c r="AG142" s="4"/>
      <c r="AH142" s="4"/>
      <c r="AI142" s="4"/>
      <c r="AJ142" s="4"/>
      <c r="AK142" s="1"/>
      <c r="AL142" s="4" t="s">
        <v>22</v>
      </c>
      <c r="AM142" s="21" t="s">
        <v>491</v>
      </c>
      <c r="AN142" s="1" t="s">
        <v>608</v>
      </c>
      <c r="AO142" s="8"/>
      <c r="AP142" s="8"/>
      <c r="AQ142" s="1"/>
      <c r="BE142" s="9"/>
      <c r="BF142" s="9"/>
      <c r="BG142" s="9"/>
      <c r="BJ142" s="128" t="s">
        <v>1207</v>
      </c>
      <c r="BK142" s="128" t="s">
        <v>1207</v>
      </c>
      <c r="BL142" s="129" t="s">
        <v>1207</v>
      </c>
    </row>
    <row r="143" spans="1:64" ht="38.25" customHeight="1" x14ac:dyDescent="0.25">
      <c r="C143" s="22" t="s">
        <v>883</v>
      </c>
      <c r="D143" s="1">
        <v>46708</v>
      </c>
      <c r="E143">
        <f t="shared" si="24"/>
        <v>1</v>
      </c>
      <c r="F143"/>
      <c r="G143" t="str">
        <f t="shared" si="25"/>
        <v xml:space="preserve"> </v>
      </c>
      <c r="H143" s="4" t="s">
        <v>492</v>
      </c>
      <c r="I143" s="4" t="s">
        <v>884</v>
      </c>
      <c r="J143" s="4"/>
      <c r="K143" s="4"/>
      <c r="L143" s="4"/>
      <c r="M143" s="5"/>
      <c r="N143" s="4"/>
      <c r="Q143" s="4"/>
      <c r="R143" s="4"/>
      <c r="S143" s="4"/>
      <c r="T143" s="4"/>
      <c r="U143" s="4"/>
      <c r="V143" s="4"/>
      <c r="W143" s="4"/>
      <c r="X143" s="4"/>
      <c r="Y143" s="4"/>
      <c r="Z143" s="4"/>
      <c r="AA143" s="4"/>
      <c r="AB143" s="4"/>
      <c r="AC143" s="4"/>
      <c r="AD143" s="4"/>
      <c r="AE143" s="4"/>
      <c r="AF143" s="4"/>
      <c r="AG143" s="4"/>
      <c r="AH143" s="4"/>
      <c r="AI143" s="4"/>
      <c r="AJ143" s="4"/>
      <c r="AK143" s="1"/>
      <c r="AL143" s="4" t="s">
        <v>485</v>
      </c>
      <c r="AM143" s="21" t="s">
        <v>491</v>
      </c>
      <c r="AN143" s="1" t="s">
        <v>608</v>
      </c>
      <c r="AO143" s="8">
        <v>70</v>
      </c>
      <c r="AP143" s="8"/>
      <c r="AQ143" s="1"/>
      <c r="AW143" s="9" t="s">
        <v>885</v>
      </c>
      <c r="AX143" s="9" t="s">
        <v>1316</v>
      </c>
      <c r="BE143" s="9"/>
      <c r="BF143" s="9"/>
      <c r="BG143" s="9"/>
      <c r="BJ143" s="128" t="s">
        <v>1207</v>
      </c>
      <c r="BK143" s="128" t="s">
        <v>1207</v>
      </c>
      <c r="BL143" s="129" t="s">
        <v>1207</v>
      </c>
    </row>
    <row r="144" spans="1:64" ht="38.25" customHeight="1" x14ac:dyDescent="0.25">
      <c r="B144" s="9" t="s">
        <v>607</v>
      </c>
      <c r="C144" s="22" t="s">
        <v>67</v>
      </c>
      <c r="D144" s="1">
        <v>33438</v>
      </c>
      <c r="E144" t="str">
        <f t="shared" si="24"/>
        <v xml:space="preserve"> </v>
      </c>
      <c r="F144">
        <f>IF(D144&lt;38270,1," ")</f>
        <v>1</v>
      </c>
      <c r="G144" t="str">
        <f t="shared" si="25"/>
        <v xml:space="preserve"> </v>
      </c>
      <c r="H144" s="4" t="s">
        <v>492</v>
      </c>
      <c r="I144" s="4" t="s">
        <v>257</v>
      </c>
      <c r="J144" s="4" t="s">
        <v>608</v>
      </c>
      <c r="K144" s="4" t="s">
        <v>607</v>
      </c>
      <c r="L144" s="4"/>
      <c r="M144" s="5">
        <v>66</v>
      </c>
      <c r="N144" s="4" t="s">
        <v>1231</v>
      </c>
      <c r="O144" s="9" t="s">
        <v>1296</v>
      </c>
      <c r="Q144" s="4"/>
      <c r="R144" s="4"/>
      <c r="S144" s="4"/>
      <c r="T144" s="4"/>
      <c r="U144" s="4"/>
      <c r="V144" s="4"/>
      <c r="W144" s="4"/>
      <c r="X144" s="4">
        <v>1</v>
      </c>
      <c r="Y144" s="4"/>
      <c r="Z144" s="4"/>
      <c r="AA144" s="4"/>
      <c r="AB144" s="4"/>
      <c r="AC144" s="4"/>
      <c r="AD144" s="4"/>
      <c r="AE144" s="4"/>
      <c r="AF144" s="4"/>
      <c r="AG144" s="4"/>
      <c r="AH144" s="4"/>
      <c r="AI144" s="4"/>
      <c r="AJ144" s="4"/>
      <c r="AK144" s="12" t="s">
        <v>1246</v>
      </c>
      <c r="AL144" s="7" t="s">
        <v>485</v>
      </c>
      <c r="AM144" s="21" t="s">
        <v>491</v>
      </c>
      <c r="AN144" s="1" t="s">
        <v>608</v>
      </c>
      <c r="AO144" s="8">
        <v>300</v>
      </c>
      <c r="AP144" s="8" t="s">
        <v>411</v>
      </c>
      <c r="AQ144" s="1" t="s">
        <v>435</v>
      </c>
      <c r="AT144" s="9" t="s">
        <v>1201</v>
      </c>
      <c r="AU144" s="9" t="s">
        <v>1289</v>
      </c>
      <c r="AV144" s="9" t="s">
        <v>886</v>
      </c>
      <c r="AW144" s="9" t="s">
        <v>1170</v>
      </c>
      <c r="AX144" s="9" t="s">
        <v>1318</v>
      </c>
      <c r="AY144" s="9" t="s">
        <v>887</v>
      </c>
      <c r="BE144" s="9"/>
      <c r="BF144" s="9"/>
      <c r="BG144" s="9"/>
      <c r="BJ144" s="128" t="s">
        <v>1207</v>
      </c>
      <c r="BK144" s="128" t="s">
        <v>1207</v>
      </c>
      <c r="BL144" s="129" t="s">
        <v>1207</v>
      </c>
    </row>
    <row r="145" spans="1:64" ht="38.25" customHeight="1" x14ac:dyDescent="0.25">
      <c r="C145" s="22" t="s">
        <v>217</v>
      </c>
      <c r="D145" s="1">
        <v>39583</v>
      </c>
      <c r="E145">
        <f t="shared" si="24"/>
        <v>1</v>
      </c>
      <c r="F145"/>
      <c r="G145" t="str">
        <f t="shared" si="25"/>
        <v xml:space="preserve"> </v>
      </c>
      <c r="H145" s="4"/>
      <c r="I145" s="4" t="s">
        <v>384</v>
      </c>
      <c r="J145" s="4"/>
      <c r="K145" s="4"/>
      <c r="L145" s="4"/>
      <c r="M145" s="14">
        <v>68</v>
      </c>
      <c r="N145" s="4"/>
      <c r="Q145" s="4"/>
      <c r="R145" s="4"/>
      <c r="S145" s="4"/>
      <c r="T145" s="4"/>
      <c r="U145" s="4"/>
      <c r="V145" s="4"/>
      <c r="W145" s="4"/>
      <c r="X145" s="4"/>
      <c r="Y145" s="4"/>
      <c r="Z145" s="4"/>
      <c r="AA145" s="4"/>
      <c r="AB145" s="4"/>
      <c r="AC145" s="4"/>
      <c r="AD145" s="4"/>
      <c r="AE145" s="4"/>
      <c r="AF145" s="4"/>
      <c r="AG145" s="4"/>
      <c r="AH145" s="4"/>
      <c r="AI145" s="4"/>
      <c r="AJ145" s="4"/>
      <c r="AK145" s="1"/>
      <c r="AL145" s="7" t="s">
        <v>23</v>
      </c>
      <c r="AM145" s="21" t="s">
        <v>491</v>
      </c>
      <c r="AN145" s="1" t="s">
        <v>608</v>
      </c>
      <c r="AO145" s="15">
        <v>255</v>
      </c>
      <c r="AP145" s="15" t="s">
        <v>410</v>
      </c>
      <c r="AQ145" s="16" t="s">
        <v>416</v>
      </c>
      <c r="BE145" s="9"/>
      <c r="BF145" s="9"/>
      <c r="BG145" s="9"/>
      <c r="BJ145" s="128" t="s">
        <v>1207</v>
      </c>
      <c r="BK145" s="128" t="s">
        <v>1207</v>
      </c>
      <c r="BL145" s="129" t="s">
        <v>1207</v>
      </c>
    </row>
    <row r="146" spans="1:64" ht="38.25" customHeight="1" x14ac:dyDescent="0.25">
      <c r="A146" s="9" t="s">
        <v>607</v>
      </c>
      <c r="C146" s="22" t="s">
        <v>781</v>
      </c>
      <c r="D146" s="1">
        <v>26544</v>
      </c>
      <c r="E146" t="str">
        <f t="shared" si="24"/>
        <v xml:space="preserve"> </v>
      </c>
      <c r="F146">
        <f t="shared" ref="F146:F171" si="26">IF(D146&lt;38270,1," ")</f>
        <v>1</v>
      </c>
      <c r="G146" t="str">
        <f t="shared" si="25"/>
        <v xml:space="preserve"> </v>
      </c>
      <c r="H146" s="4" t="s">
        <v>8</v>
      </c>
      <c r="I146" s="4" t="s">
        <v>228</v>
      </c>
      <c r="J146" s="4" t="s">
        <v>718</v>
      </c>
      <c r="K146" s="4" t="s">
        <v>607</v>
      </c>
      <c r="L146" s="4" t="s">
        <v>607</v>
      </c>
      <c r="M146" s="5">
        <v>51</v>
      </c>
      <c r="N146" s="4" t="s">
        <v>783</v>
      </c>
      <c r="O146" s="9" t="s">
        <v>1297</v>
      </c>
      <c r="Q146" s="4">
        <v>1</v>
      </c>
      <c r="R146" s="4">
        <v>1</v>
      </c>
      <c r="S146" s="4">
        <v>1</v>
      </c>
      <c r="T146" s="4">
        <v>1</v>
      </c>
      <c r="U146" s="4">
        <v>2</v>
      </c>
      <c r="V146" s="4">
        <v>1</v>
      </c>
      <c r="W146" s="4">
        <v>0</v>
      </c>
      <c r="X146" s="4">
        <v>0</v>
      </c>
      <c r="Y146" s="4">
        <v>0</v>
      </c>
      <c r="Z146" s="4">
        <v>0</v>
      </c>
      <c r="AA146" s="4">
        <v>1</v>
      </c>
      <c r="AB146" s="4">
        <v>1</v>
      </c>
      <c r="AC146" s="4">
        <v>1</v>
      </c>
      <c r="AD146" s="4">
        <v>1</v>
      </c>
      <c r="AE146" s="4">
        <v>0</v>
      </c>
      <c r="AF146" s="4">
        <v>0</v>
      </c>
      <c r="AG146" s="4">
        <v>1</v>
      </c>
      <c r="AH146" s="4">
        <v>0</v>
      </c>
      <c r="AI146" s="4"/>
      <c r="AJ146" s="4">
        <v>1</v>
      </c>
      <c r="AK146" s="1" t="s">
        <v>782</v>
      </c>
      <c r="AL146" s="7" t="s">
        <v>484</v>
      </c>
      <c r="AM146" s="21" t="s">
        <v>491</v>
      </c>
      <c r="AN146" s="1" t="s">
        <v>608</v>
      </c>
      <c r="AO146" s="8">
        <v>100</v>
      </c>
      <c r="AP146" s="8" t="s">
        <v>410</v>
      </c>
      <c r="AQ146" s="1" t="s">
        <v>419</v>
      </c>
      <c r="AR146" s="1"/>
      <c r="AY146" s="9" t="s">
        <v>784</v>
      </c>
      <c r="BE146" s="9"/>
      <c r="BF146" s="9" t="s">
        <v>16</v>
      </c>
      <c r="BG146" s="9"/>
      <c r="BJ146" s="128" t="s">
        <v>1207</v>
      </c>
      <c r="BK146" s="128" t="s">
        <v>1207</v>
      </c>
      <c r="BL146" s="129" t="s">
        <v>1207</v>
      </c>
    </row>
    <row r="147" spans="1:64" ht="38.25" customHeight="1" x14ac:dyDescent="0.25">
      <c r="A147" s="9" t="s">
        <v>607</v>
      </c>
      <c r="C147" s="22" t="s">
        <v>102</v>
      </c>
      <c r="D147" s="1">
        <v>32667</v>
      </c>
      <c r="E147" t="str">
        <f t="shared" si="24"/>
        <v xml:space="preserve"> </v>
      </c>
      <c r="F147">
        <f t="shared" si="26"/>
        <v>1</v>
      </c>
      <c r="G147" t="str">
        <f t="shared" si="25"/>
        <v xml:space="preserve"> </v>
      </c>
      <c r="H147" s="4" t="s">
        <v>503</v>
      </c>
      <c r="I147" s="4" t="s">
        <v>285</v>
      </c>
      <c r="J147" s="4" t="s">
        <v>607</v>
      </c>
      <c r="K147" s="4" t="s">
        <v>607</v>
      </c>
      <c r="L147" s="4" t="s">
        <v>608</v>
      </c>
      <c r="M147" s="5">
        <v>124</v>
      </c>
      <c r="N147" s="4" t="s">
        <v>674</v>
      </c>
      <c r="O147" s="9" t="s">
        <v>1296</v>
      </c>
      <c r="Q147" s="4">
        <v>1</v>
      </c>
      <c r="R147" s="4">
        <v>3</v>
      </c>
      <c r="S147" s="4">
        <v>1</v>
      </c>
      <c r="T147" s="4">
        <v>0</v>
      </c>
      <c r="U147" s="4">
        <v>2</v>
      </c>
      <c r="V147" s="4">
        <v>2</v>
      </c>
      <c r="W147" s="4">
        <v>2</v>
      </c>
      <c r="X147" s="4">
        <v>2</v>
      </c>
      <c r="Y147" s="4">
        <v>0</v>
      </c>
      <c r="Z147" s="4">
        <v>1</v>
      </c>
      <c r="AA147" s="4">
        <v>1</v>
      </c>
      <c r="AB147" s="4">
        <v>1</v>
      </c>
      <c r="AC147" s="4">
        <v>1</v>
      </c>
      <c r="AD147" s="4">
        <v>3</v>
      </c>
      <c r="AE147" s="4">
        <v>0</v>
      </c>
      <c r="AF147" s="4">
        <v>0</v>
      </c>
      <c r="AG147" s="4">
        <v>2</v>
      </c>
      <c r="AH147" s="4">
        <v>1</v>
      </c>
      <c r="AI147" s="4">
        <v>3</v>
      </c>
      <c r="AJ147" s="4">
        <v>2</v>
      </c>
      <c r="AK147" s="1" t="s">
        <v>785</v>
      </c>
      <c r="AL147" s="7" t="s">
        <v>486</v>
      </c>
      <c r="AM147" s="21" t="s">
        <v>491</v>
      </c>
      <c r="AN147" s="1" t="s">
        <v>608</v>
      </c>
      <c r="AO147" s="8">
        <v>310</v>
      </c>
      <c r="AP147" s="8" t="s">
        <v>411</v>
      </c>
      <c r="AQ147" s="1" t="s">
        <v>450</v>
      </c>
      <c r="AT147" s="9" t="s">
        <v>1009</v>
      </c>
      <c r="AU147" s="9" t="s">
        <v>1290</v>
      </c>
      <c r="AW147" s="9" t="s">
        <v>1171</v>
      </c>
      <c r="AX147" s="9" t="s">
        <v>1316</v>
      </c>
      <c r="AY147" s="9" t="s">
        <v>1010</v>
      </c>
      <c r="AZ147" s="9" t="s">
        <v>1038</v>
      </c>
      <c r="BA147" s="9" t="s">
        <v>1086</v>
      </c>
      <c r="BB147" s="9" t="s">
        <v>1087</v>
      </c>
      <c r="BE147" s="9"/>
      <c r="BF147" s="9"/>
      <c r="BG147" s="9"/>
      <c r="BJ147" s="128">
        <v>1</v>
      </c>
      <c r="BK147" s="128" t="s">
        <v>1207</v>
      </c>
      <c r="BL147" s="129" t="s">
        <v>1207</v>
      </c>
    </row>
    <row r="148" spans="1:64" ht="38.25" customHeight="1" x14ac:dyDescent="0.25">
      <c r="C148" s="22" t="s">
        <v>172</v>
      </c>
      <c r="D148" s="1">
        <v>29250</v>
      </c>
      <c r="E148" t="str">
        <f t="shared" si="24"/>
        <v xml:space="preserve"> </v>
      </c>
      <c r="F148">
        <f t="shared" si="26"/>
        <v>1</v>
      </c>
      <c r="G148" t="str">
        <f t="shared" si="25"/>
        <v xml:space="preserve"> </v>
      </c>
      <c r="H148" s="4" t="s">
        <v>8</v>
      </c>
      <c r="I148" s="4" t="s">
        <v>338</v>
      </c>
      <c r="J148" s="4"/>
      <c r="K148" s="4"/>
      <c r="L148" s="4"/>
      <c r="M148" s="5">
        <v>71</v>
      </c>
      <c r="N148" s="4"/>
      <c r="Q148" s="4"/>
      <c r="R148" s="4"/>
      <c r="S148" s="4"/>
      <c r="T148" s="4"/>
      <c r="U148" s="4"/>
      <c r="V148" s="4"/>
      <c r="W148" s="4"/>
      <c r="X148" s="4"/>
      <c r="Y148" s="4"/>
      <c r="Z148" s="4"/>
      <c r="AA148" s="4"/>
      <c r="AB148" s="4"/>
      <c r="AC148" s="4"/>
      <c r="AD148" s="4"/>
      <c r="AE148" s="4"/>
      <c r="AF148" s="4"/>
      <c r="AG148" s="4"/>
      <c r="AH148" s="4"/>
      <c r="AI148" s="4"/>
      <c r="AJ148" s="4"/>
      <c r="AK148" s="1"/>
      <c r="AL148" s="4" t="s">
        <v>22</v>
      </c>
      <c r="AM148" s="21" t="s">
        <v>491</v>
      </c>
      <c r="AN148" s="1" t="s">
        <v>608</v>
      </c>
      <c r="AO148" s="8">
        <v>125</v>
      </c>
      <c r="AP148" s="8" t="s">
        <v>410</v>
      </c>
      <c r="AQ148" s="1" t="s">
        <v>430</v>
      </c>
      <c r="BE148" s="9"/>
      <c r="BF148" s="9"/>
      <c r="BG148" s="9"/>
      <c r="BJ148" s="128" t="s">
        <v>1207</v>
      </c>
      <c r="BK148" s="128" t="s">
        <v>1207</v>
      </c>
      <c r="BL148" s="129" t="s">
        <v>1207</v>
      </c>
    </row>
    <row r="149" spans="1:64" ht="38.25" customHeight="1" x14ac:dyDescent="0.25">
      <c r="C149" s="22" t="s">
        <v>103</v>
      </c>
      <c r="D149" s="1">
        <v>40208</v>
      </c>
      <c r="E149">
        <f t="shared" si="24"/>
        <v>1</v>
      </c>
      <c r="F149" t="str">
        <f t="shared" si="26"/>
        <v xml:space="preserve"> </v>
      </c>
      <c r="G149" t="str">
        <f t="shared" si="25"/>
        <v xml:space="preserve"> </v>
      </c>
      <c r="H149" s="4" t="s">
        <v>1011</v>
      </c>
      <c r="I149" s="4" t="s">
        <v>1013</v>
      </c>
      <c r="J149" s="4"/>
      <c r="K149" s="4"/>
      <c r="L149" s="4"/>
      <c r="M149" s="5">
        <v>194</v>
      </c>
      <c r="N149" s="4"/>
      <c r="Q149" s="4"/>
      <c r="R149" s="4"/>
      <c r="S149" s="4"/>
      <c r="T149" s="4"/>
      <c r="U149" s="4"/>
      <c r="V149" s="4"/>
      <c r="W149" s="4"/>
      <c r="X149" s="4"/>
      <c r="Y149" s="4"/>
      <c r="Z149" s="4"/>
      <c r="AA149" s="4"/>
      <c r="AB149" s="4"/>
      <c r="AC149" s="4"/>
      <c r="AD149" s="4"/>
      <c r="AE149" s="4"/>
      <c r="AF149" s="4"/>
      <c r="AG149" s="4"/>
      <c r="AH149" s="4"/>
      <c r="AI149" s="4"/>
      <c r="AJ149" s="4"/>
      <c r="AK149" s="1" t="s">
        <v>1012</v>
      </c>
      <c r="AL149" s="7" t="s">
        <v>486</v>
      </c>
      <c r="AM149" s="21" t="s">
        <v>491</v>
      </c>
      <c r="AN149" s="1" t="s">
        <v>608</v>
      </c>
      <c r="AO149" s="8">
        <v>646</v>
      </c>
      <c r="AP149" s="8" t="s">
        <v>410</v>
      </c>
      <c r="AQ149" s="1" t="s">
        <v>430</v>
      </c>
      <c r="AW149" s="9" t="s">
        <v>1330</v>
      </c>
      <c r="AX149" s="9" t="s">
        <v>1327</v>
      </c>
      <c r="BE149" s="9"/>
      <c r="BF149" s="9"/>
      <c r="BG149" s="9"/>
      <c r="BJ149" s="128" t="s">
        <v>1207</v>
      </c>
      <c r="BK149" s="128" t="s">
        <v>1207</v>
      </c>
      <c r="BL149" s="129" t="s">
        <v>1207</v>
      </c>
    </row>
    <row r="150" spans="1:64" ht="38.25" customHeight="1" x14ac:dyDescent="0.25">
      <c r="C150" s="5" t="s">
        <v>121</v>
      </c>
      <c r="D150" s="1">
        <v>40208</v>
      </c>
      <c r="E150">
        <f t="shared" si="24"/>
        <v>1</v>
      </c>
      <c r="F150" t="str">
        <f t="shared" si="26"/>
        <v xml:space="preserve"> </v>
      </c>
      <c r="G150" t="str">
        <f t="shared" si="25"/>
        <v xml:space="preserve"> </v>
      </c>
      <c r="H150" s="1" t="s">
        <v>514</v>
      </c>
      <c r="I150" s="5" t="s">
        <v>297</v>
      </c>
      <c r="J150" s="5"/>
      <c r="K150" s="5"/>
      <c r="L150" s="5"/>
      <c r="M150" s="5">
        <v>364</v>
      </c>
      <c r="N150" s="1"/>
      <c r="Q150" s="5"/>
      <c r="R150" s="5"/>
      <c r="S150" s="5"/>
      <c r="T150" s="5"/>
      <c r="U150" s="5"/>
      <c r="V150" s="5"/>
      <c r="W150" s="5"/>
      <c r="X150" s="5"/>
      <c r="Y150" s="5"/>
      <c r="Z150" s="5"/>
      <c r="AA150" s="5"/>
      <c r="AB150" s="5"/>
      <c r="AC150" s="5"/>
      <c r="AD150" s="5"/>
      <c r="AE150" s="5"/>
      <c r="AF150" s="5"/>
      <c r="AG150" s="5"/>
      <c r="AH150" s="5"/>
      <c r="AI150" s="5"/>
      <c r="AJ150" s="5"/>
      <c r="AK150" s="1"/>
      <c r="AL150" s="5" t="s">
        <v>486</v>
      </c>
      <c r="AM150" s="21" t="s">
        <v>491</v>
      </c>
      <c r="AN150" s="1" t="s">
        <v>608</v>
      </c>
      <c r="AO150" s="8">
        <v>450</v>
      </c>
      <c r="AP150" s="8"/>
      <c r="AQ150" s="1"/>
      <c r="BE150" s="9"/>
      <c r="BF150" s="9"/>
      <c r="BG150" s="9" t="s">
        <v>1356</v>
      </c>
      <c r="BH150" s="9" t="s">
        <v>1318</v>
      </c>
      <c r="BJ150" s="128" t="s">
        <v>1207</v>
      </c>
      <c r="BK150" s="128" t="s">
        <v>1207</v>
      </c>
      <c r="BL150" s="129" t="s">
        <v>1207</v>
      </c>
    </row>
    <row r="151" spans="1:64" ht="38.25" customHeight="1" x14ac:dyDescent="0.25">
      <c r="C151" s="22" t="s">
        <v>173</v>
      </c>
      <c r="D151" s="1">
        <v>49732</v>
      </c>
      <c r="E151">
        <f t="shared" si="24"/>
        <v>1</v>
      </c>
      <c r="F151" t="str">
        <f t="shared" si="26"/>
        <v xml:space="preserve"> </v>
      </c>
      <c r="G151" t="str">
        <f t="shared" si="25"/>
        <v xml:space="preserve"> </v>
      </c>
      <c r="H151" s="4" t="s">
        <v>511</v>
      </c>
      <c r="I151" s="4" t="s">
        <v>348</v>
      </c>
      <c r="J151" s="4"/>
      <c r="K151" s="4"/>
      <c r="L151" s="4"/>
      <c r="M151" s="5">
        <v>64</v>
      </c>
      <c r="N151" s="4"/>
      <c r="Q151" s="4"/>
      <c r="R151" s="4"/>
      <c r="S151" s="4"/>
      <c r="T151" s="4"/>
      <c r="U151" s="4"/>
      <c r="V151" s="4"/>
      <c r="W151" s="4"/>
      <c r="X151" s="4"/>
      <c r="Y151" s="4"/>
      <c r="Z151" s="4"/>
      <c r="AA151" s="4"/>
      <c r="AB151" s="4"/>
      <c r="AC151" s="4"/>
      <c r="AD151" s="4"/>
      <c r="AE151" s="4"/>
      <c r="AF151" s="4"/>
      <c r="AG151" s="4"/>
      <c r="AH151" s="4"/>
      <c r="AI151" s="4"/>
      <c r="AJ151" s="4"/>
      <c r="AK151" s="1"/>
      <c r="AL151" s="4" t="s">
        <v>22</v>
      </c>
      <c r="AM151" s="21" t="s">
        <v>491</v>
      </c>
      <c r="AN151" s="1" t="s">
        <v>608</v>
      </c>
      <c r="AO151" s="8">
        <v>180</v>
      </c>
      <c r="AP151" s="8" t="s">
        <v>410</v>
      </c>
      <c r="AQ151" s="1" t="s">
        <v>414</v>
      </c>
      <c r="AZ151" s="9" t="s">
        <v>1038</v>
      </c>
      <c r="BA151" s="9" t="s">
        <v>1075</v>
      </c>
      <c r="BB151" s="9" t="s">
        <v>1088</v>
      </c>
      <c r="BE151" s="9"/>
      <c r="BF151" s="9"/>
      <c r="BG151" s="9"/>
      <c r="BJ151" s="128" t="s">
        <v>1207</v>
      </c>
      <c r="BK151" s="128" t="s">
        <v>1207</v>
      </c>
      <c r="BL151" s="129" t="s">
        <v>1207</v>
      </c>
    </row>
    <row r="152" spans="1:64" ht="38.25" customHeight="1" x14ac:dyDescent="0.25">
      <c r="C152" s="22" t="s">
        <v>576</v>
      </c>
      <c r="D152" s="1">
        <v>46037</v>
      </c>
      <c r="E152">
        <f t="shared" si="24"/>
        <v>1</v>
      </c>
      <c r="F152" t="str">
        <f t="shared" si="26"/>
        <v xml:space="preserve"> </v>
      </c>
      <c r="G152" t="str">
        <f t="shared" si="25"/>
        <v xml:space="preserve"> </v>
      </c>
      <c r="H152" s="4" t="s">
        <v>515</v>
      </c>
      <c r="I152" s="4"/>
      <c r="J152" s="4"/>
      <c r="K152" s="4"/>
      <c r="L152" s="4"/>
      <c r="M152" s="5"/>
      <c r="N152" s="4"/>
      <c r="Q152" s="4"/>
      <c r="R152" s="4"/>
      <c r="S152" s="4"/>
      <c r="T152" s="4"/>
      <c r="U152" s="4"/>
      <c r="V152" s="4"/>
      <c r="W152" s="4"/>
      <c r="X152" s="4"/>
      <c r="Y152" s="4"/>
      <c r="Z152" s="4"/>
      <c r="AA152" s="4"/>
      <c r="AB152" s="4"/>
      <c r="AC152" s="4"/>
      <c r="AD152" s="4"/>
      <c r="AE152" s="4"/>
      <c r="AF152" s="4"/>
      <c r="AG152" s="4"/>
      <c r="AH152" s="4"/>
      <c r="AI152" s="4"/>
      <c r="AJ152" s="4"/>
      <c r="AK152" s="1"/>
      <c r="AL152" s="4" t="s">
        <v>22</v>
      </c>
      <c r="AM152" s="21" t="s">
        <v>491</v>
      </c>
      <c r="AN152" s="1" t="s">
        <v>608</v>
      </c>
      <c r="AO152" s="8"/>
      <c r="AP152" s="8"/>
      <c r="AQ152" s="1"/>
      <c r="BE152" s="9"/>
      <c r="BF152" s="9"/>
      <c r="BG152" s="9"/>
      <c r="BJ152" s="128" t="s">
        <v>1207</v>
      </c>
      <c r="BK152" s="128" t="s">
        <v>1207</v>
      </c>
      <c r="BL152" s="129" t="s">
        <v>1207</v>
      </c>
    </row>
    <row r="153" spans="1:64" ht="38.25" customHeight="1" x14ac:dyDescent="0.25">
      <c r="B153" s="9" t="s">
        <v>607</v>
      </c>
      <c r="C153" s="22" t="s">
        <v>68</v>
      </c>
      <c r="D153" s="1">
        <v>48542</v>
      </c>
      <c r="E153">
        <f t="shared" si="24"/>
        <v>1</v>
      </c>
      <c r="F153" t="str">
        <f t="shared" si="26"/>
        <v xml:space="preserve"> </v>
      </c>
      <c r="G153" t="str">
        <f t="shared" si="25"/>
        <v xml:space="preserve"> </v>
      </c>
      <c r="H153" s="4" t="s">
        <v>8</v>
      </c>
      <c r="I153" s="4" t="s">
        <v>258</v>
      </c>
      <c r="J153" s="4" t="s">
        <v>608</v>
      </c>
      <c r="K153" s="4" t="s">
        <v>607</v>
      </c>
      <c r="L153" s="4"/>
      <c r="M153" s="5">
        <v>35</v>
      </c>
      <c r="N153" s="4" t="s">
        <v>1220</v>
      </c>
      <c r="O153" s="9" t="s">
        <v>1296</v>
      </c>
      <c r="Q153" s="4"/>
      <c r="R153" s="4"/>
      <c r="S153" s="4"/>
      <c r="T153" s="4"/>
      <c r="U153" s="4"/>
      <c r="V153" s="4"/>
      <c r="W153" s="4"/>
      <c r="X153" s="4"/>
      <c r="Y153" s="4"/>
      <c r="Z153" s="4"/>
      <c r="AA153" s="4"/>
      <c r="AB153" s="4"/>
      <c r="AC153" s="4"/>
      <c r="AD153" s="4"/>
      <c r="AE153" s="4"/>
      <c r="AF153" s="4"/>
      <c r="AG153" s="4"/>
      <c r="AH153" s="4"/>
      <c r="AI153" s="4">
        <v>1</v>
      </c>
      <c r="AJ153" s="4">
        <v>1</v>
      </c>
      <c r="AK153" s="1" t="s">
        <v>1248</v>
      </c>
      <c r="AL153" s="7" t="s">
        <v>485</v>
      </c>
      <c r="AM153" s="21" t="s">
        <v>491</v>
      </c>
      <c r="AN153" s="1" t="s">
        <v>608</v>
      </c>
      <c r="AO153" s="8">
        <v>100</v>
      </c>
      <c r="AP153" s="8" t="s">
        <v>411</v>
      </c>
      <c r="AQ153" s="1" t="s">
        <v>436</v>
      </c>
      <c r="AT153" s="9" t="s">
        <v>1201</v>
      </c>
      <c r="AU153" s="9" t="s">
        <v>1289</v>
      </c>
      <c r="BE153" s="9"/>
      <c r="BF153" s="9"/>
      <c r="BG153" s="9"/>
      <c r="BJ153" s="128" t="s">
        <v>1207</v>
      </c>
      <c r="BK153" s="128" t="s">
        <v>1207</v>
      </c>
      <c r="BL153" s="129" t="s">
        <v>1207</v>
      </c>
    </row>
    <row r="154" spans="1:64" ht="38.25" customHeight="1" x14ac:dyDescent="0.25">
      <c r="B154" s="9" t="s">
        <v>607</v>
      </c>
      <c r="C154" s="22" t="s">
        <v>69</v>
      </c>
      <c r="D154" s="1">
        <v>37778</v>
      </c>
      <c r="E154" t="str">
        <f t="shared" si="24"/>
        <v xml:space="preserve"> </v>
      </c>
      <c r="F154">
        <f t="shared" si="26"/>
        <v>1</v>
      </c>
      <c r="G154" t="str">
        <f t="shared" si="25"/>
        <v xml:space="preserve"> </v>
      </c>
      <c r="H154" s="4" t="s">
        <v>492</v>
      </c>
      <c r="I154" s="4" t="s">
        <v>259</v>
      </c>
      <c r="J154" s="4" t="s">
        <v>607</v>
      </c>
      <c r="K154" s="4" t="s">
        <v>607</v>
      </c>
      <c r="L154" s="4"/>
      <c r="M154" s="5">
        <v>687</v>
      </c>
      <c r="N154" s="4" t="s">
        <v>1220</v>
      </c>
      <c r="O154" s="9" t="s">
        <v>1302</v>
      </c>
      <c r="Q154" s="4"/>
      <c r="R154" s="4"/>
      <c r="S154" s="4"/>
      <c r="T154" s="4"/>
      <c r="U154" s="4"/>
      <c r="V154" s="4"/>
      <c r="W154" s="4"/>
      <c r="X154" s="4"/>
      <c r="Y154" s="4"/>
      <c r="Z154" s="4"/>
      <c r="AA154" s="4"/>
      <c r="AB154" s="4"/>
      <c r="AC154" s="4"/>
      <c r="AD154" s="4"/>
      <c r="AE154" s="4"/>
      <c r="AF154" s="4"/>
      <c r="AG154" s="4"/>
      <c r="AH154" s="4"/>
      <c r="AI154" s="4"/>
      <c r="AJ154" s="4">
        <v>1</v>
      </c>
      <c r="AK154" s="1" t="s">
        <v>1249</v>
      </c>
      <c r="AL154" s="7" t="s">
        <v>485</v>
      </c>
      <c r="AM154" s="21" t="s">
        <v>491</v>
      </c>
      <c r="AN154" s="1" t="s">
        <v>608</v>
      </c>
      <c r="AO154" s="8">
        <v>1500</v>
      </c>
      <c r="AP154" s="8" t="s">
        <v>411</v>
      </c>
      <c r="AQ154" s="1" t="s">
        <v>437</v>
      </c>
      <c r="AT154" s="9" t="s">
        <v>1250</v>
      </c>
      <c r="AU154" s="9" t="s">
        <v>1290</v>
      </c>
      <c r="AW154" s="9" t="s">
        <v>1172</v>
      </c>
      <c r="AX154" s="9" t="s">
        <v>1318</v>
      </c>
      <c r="BE154" s="9"/>
      <c r="BF154" s="9"/>
      <c r="BG154" s="9" t="s">
        <v>912</v>
      </c>
      <c r="BH154" s="9" t="s">
        <v>1318</v>
      </c>
      <c r="BJ154" s="128" t="s">
        <v>1207</v>
      </c>
      <c r="BK154" s="128" t="s">
        <v>1207</v>
      </c>
      <c r="BL154" s="129" t="s">
        <v>1207</v>
      </c>
    </row>
    <row r="155" spans="1:64" ht="38.25" customHeight="1" x14ac:dyDescent="0.25">
      <c r="A155" s="9" t="s">
        <v>607</v>
      </c>
      <c r="C155" s="22" t="s">
        <v>174</v>
      </c>
      <c r="D155" s="1">
        <v>49886</v>
      </c>
      <c r="E155">
        <f t="shared" si="24"/>
        <v>1</v>
      </c>
      <c r="F155" t="str">
        <f t="shared" si="26"/>
        <v xml:space="preserve"> </v>
      </c>
      <c r="G155" t="str">
        <f t="shared" si="25"/>
        <v xml:space="preserve"> </v>
      </c>
      <c r="H155" s="4" t="s">
        <v>503</v>
      </c>
      <c r="I155" s="4" t="s">
        <v>349</v>
      </c>
      <c r="J155" s="4" t="s">
        <v>608</v>
      </c>
      <c r="K155" s="4" t="s">
        <v>608</v>
      </c>
      <c r="L155" s="4" t="s">
        <v>607</v>
      </c>
      <c r="M155" s="5">
        <v>17</v>
      </c>
      <c r="N155" s="4" t="s">
        <v>622</v>
      </c>
      <c r="O155" s="9" t="s">
        <v>1298</v>
      </c>
      <c r="Q155" s="4">
        <v>0</v>
      </c>
      <c r="R155" s="4">
        <v>0</v>
      </c>
      <c r="S155" s="4">
        <v>1</v>
      </c>
      <c r="T155" s="4">
        <v>0</v>
      </c>
      <c r="U155" s="4">
        <v>0</v>
      </c>
      <c r="V155" s="4">
        <v>1</v>
      </c>
      <c r="W155" s="4">
        <v>1</v>
      </c>
      <c r="X155" s="4">
        <v>1</v>
      </c>
      <c r="Y155" s="4">
        <v>0</v>
      </c>
      <c r="Z155" s="4">
        <v>2</v>
      </c>
      <c r="AA155" s="4">
        <v>2</v>
      </c>
      <c r="AB155" s="4">
        <v>2</v>
      </c>
      <c r="AC155" s="4">
        <v>1</v>
      </c>
      <c r="AD155" s="4">
        <v>1</v>
      </c>
      <c r="AE155" s="4">
        <v>1</v>
      </c>
      <c r="AF155" s="4">
        <v>1</v>
      </c>
      <c r="AG155" s="4">
        <v>2</v>
      </c>
      <c r="AH155" s="4">
        <v>1</v>
      </c>
      <c r="AI155" s="4">
        <v>2</v>
      </c>
      <c r="AJ155" s="4">
        <v>2</v>
      </c>
      <c r="AK155" s="1" t="s">
        <v>792</v>
      </c>
      <c r="AL155" s="4" t="s">
        <v>22</v>
      </c>
      <c r="AM155" s="21" t="s">
        <v>491</v>
      </c>
      <c r="AN155" s="1" t="s">
        <v>608</v>
      </c>
      <c r="AO155" s="8">
        <v>30</v>
      </c>
      <c r="AP155" s="8" t="s">
        <v>410</v>
      </c>
      <c r="AQ155" s="1" t="s">
        <v>414</v>
      </c>
      <c r="AZ155" s="9">
        <v>0</v>
      </c>
      <c r="BA155" s="9" t="s">
        <v>1126</v>
      </c>
      <c r="BB155" s="9" t="s">
        <v>1126</v>
      </c>
      <c r="BC155" s="9" t="s">
        <v>1069</v>
      </c>
      <c r="BD155" s="9" t="s">
        <v>1072</v>
      </c>
      <c r="BE155" s="9" t="s">
        <v>1073</v>
      </c>
      <c r="BF155" s="9" t="s">
        <v>17</v>
      </c>
      <c r="BG155" s="9" t="s">
        <v>793</v>
      </c>
      <c r="BH155" s="9" t="s">
        <v>1316</v>
      </c>
      <c r="BJ155" s="128" t="s">
        <v>1207</v>
      </c>
      <c r="BK155" s="128" t="s">
        <v>1207</v>
      </c>
      <c r="BL155" s="129" t="s">
        <v>1207</v>
      </c>
    </row>
    <row r="156" spans="1:64" ht="38.25" customHeight="1" x14ac:dyDescent="0.25">
      <c r="A156" s="9" t="s">
        <v>607</v>
      </c>
      <c r="C156" s="22" t="s">
        <v>36</v>
      </c>
      <c r="D156" s="1">
        <v>27200</v>
      </c>
      <c r="E156" t="str">
        <f t="shared" si="24"/>
        <v xml:space="preserve"> </v>
      </c>
      <c r="F156">
        <f t="shared" si="26"/>
        <v>1</v>
      </c>
      <c r="G156" t="str">
        <f t="shared" si="25"/>
        <v xml:space="preserve"> </v>
      </c>
      <c r="H156" s="4" t="s">
        <v>492</v>
      </c>
      <c r="I156" s="4" t="s">
        <v>229</v>
      </c>
      <c r="J156" s="4" t="s">
        <v>608</v>
      </c>
      <c r="K156" s="4" t="s">
        <v>608</v>
      </c>
      <c r="L156" s="4" t="s">
        <v>607</v>
      </c>
      <c r="M156" s="5">
        <v>44</v>
      </c>
      <c r="N156" s="4" t="s">
        <v>642</v>
      </c>
      <c r="O156" s="9" t="s">
        <v>1297</v>
      </c>
      <c r="Q156" s="4">
        <v>0</v>
      </c>
      <c r="R156" s="4">
        <v>0</v>
      </c>
      <c r="S156" s="4">
        <v>1</v>
      </c>
      <c r="T156" s="4">
        <v>0</v>
      </c>
      <c r="U156" s="4">
        <v>0</v>
      </c>
      <c r="V156" s="4">
        <v>0</v>
      </c>
      <c r="W156" s="4">
        <v>2</v>
      </c>
      <c r="X156" s="4">
        <v>0</v>
      </c>
      <c r="Y156" s="4">
        <v>0</v>
      </c>
      <c r="Z156" s="4">
        <v>0</v>
      </c>
      <c r="AA156" s="4">
        <v>2</v>
      </c>
      <c r="AB156" s="4"/>
      <c r="AC156" s="4">
        <v>1</v>
      </c>
      <c r="AD156" s="4">
        <v>1</v>
      </c>
      <c r="AE156" s="4">
        <v>1</v>
      </c>
      <c r="AF156" s="4">
        <v>1</v>
      </c>
      <c r="AG156" s="4">
        <v>1</v>
      </c>
      <c r="AH156" s="4">
        <v>1</v>
      </c>
      <c r="AI156" s="4">
        <v>1</v>
      </c>
      <c r="AJ156" s="4">
        <v>1</v>
      </c>
      <c r="AK156" s="12" t="s">
        <v>794</v>
      </c>
      <c r="AL156" s="7" t="s">
        <v>484</v>
      </c>
      <c r="AM156" s="21" t="s">
        <v>491</v>
      </c>
      <c r="AN156" s="1" t="s">
        <v>608</v>
      </c>
      <c r="AO156" s="8">
        <v>200</v>
      </c>
      <c r="AP156" s="8" t="s">
        <v>410</v>
      </c>
      <c r="AQ156" s="1" t="s">
        <v>420</v>
      </c>
      <c r="AR156" s="1"/>
      <c r="AT156" s="9" t="s">
        <v>624</v>
      </c>
      <c r="AU156" s="9" t="s">
        <v>1289</v>
      </c>
      <c r="AW156" s="9" t="s">
        <v>796</v>
      </c>
      <c r="AX156" s="9" t="s">
        <v>1318</v>
      </c>
      <c r="BE156" s="9"/>
      <c r="BF156" s="9"/>
      <c r="BG156" s="9" t="s">
        <v>795</v>
      </c>
      <c r="BH156" s="9" t="s">
        <v>1316</v>
      </c>
      <c r="BJ156" s="128" t="s">
        <v>1207</v>
      </c>
      <c r="BK156" s="128" t="s">
        <v>1207</v>
      </c>
      <c r="BL156" s="129" t="s">
        <v>1207</v>
      </c>
    </row>
    <row r="157" spans="1:64" ht="38.25" customHeight="1" x14ac:dyDescent="0.25">
      <c r="A157" s="9" t="s">
        <v>607</v>
      </c>
      <c r="C157" s="22" t="s">
        <v>25</v>
      </c>
      <c r="D157" s="1">
        <v>42944</v>
      </c>
      <c r="E157">
        <f t="shared" si="24"/>
        <v>1</v>
      </c>
      <c r="F157" t="str">
        <f t="shared" si="26"/>
        <v xml:space="preserve"> </v>
      </c>
      <c r="G157" t="str">
        <f t="shared" si="25"/>
        <v xml:space="preserve"> </v>
      </c>
      <c r="H157" s="4" t="s">
        <v>8</v>
      </c>
      <c r="I157" s="4" t="s">
        <v>232</v>
      </c>
      <c r="J157" s="4" t="s">
        <v>607</v>
      </c>
      <c r="K157" s="4" t="s">
        <v>608</v>
      </c>
      <c r="L157" s="4" t="s">
        <v>766</v>
      </c>
      <c r="M157" s="5">
        <v>21</v>
      </c>
      <c r="N157" s="4" t="s">
        <v>800</v>
      </c>
      <c r="O157" s="9" t="s">
        <v>1297</v>
      </c>
      <c r="Q157" s="4">
        <v>0</v>
      </c>
      <c r="R157" s="4">
        <v>0</v>
      </c>
      <c r="S157" s="4">
        <v>0</v>
      </c>
      <c r="T157" s="4">
        <v>0</v>
      </c>
      <c r="U157" s="4">
        <v>0</v>
      </c>
      <c r="V157" s="4">
        <v>1</v>
      </c>
      <c r="W157" s="4">
        <v>0</v>
      </c>
      <c r="X157" s="4">
        <v>0</v>
      </c>
      <c r="Y157" s="4">
        <v>0</v>
      </c>
      <c r="Z157" s="4">
        <v>0</v>
      </c>
      <c r="AA157" s="4">
        <v>0</v>
      </c>
      <c r="AB157" s="4">
        <v>1</v>
      </c>
      <c r="AC157" s="4">
        <v>0</v>
      </c>
      <c r="AD157" s="4">
        <v>1</v>
      </c>
      <c r="AE157" s="4"/>
      <c r="AF157" s="4">
        <v>0</v>
      </c>
      <c r="AG157" s="4">
        <v>0</v>
      </c>
      <c r="AH157" s="4">
        <v>0</v>
      </c>
      <c r="AI157" s="4">
        <v>2</v>
      </c>
      <c r="AJ157" s="4">
        <v>2</v>
      </c>
      <c r="AK157" s="1" t="s">
        <v>799</v>
      </c>
      <c r="AL157" s="7" t="s">
        <v>484</v>
      </c>
      <c r="AM157" s="21" t="s">
        <v>491</v>
      </c>
      <c r="AN157" s="1" t="s">
        <v>608</v>
      </c>
      <c r="AO157" s="8">
        <v>50</v>
      </c>
      <c r="AP157" s="8" t="s">
        <v>410</v>
      </c>
      <c r="AQ157" s="1" t="s">
        <v>419</v>
      </c>
      <c r="AR157" s="1"/>
      <c r="AT157" s="9" t="s">
        <v>801</v>
      </c>
      <c r="BC157" s="9" t="s">
        <v>1038</v>
      </c>
      <c r="BD157" s="9" t="s">
        <v>1089</v>
      </c>
      <c r="BE157" s="9" t="s">
        <v>1090</v>
      </c>
      <c r="BF157" s="9" t="s">
        <v>17</v>
      </c>
      <c r="BG157" s="9"/>
      <c r="BJ157" s="128" t="s">
        <v>1207</v>
      </c>
      <c r="BK157" s="128" t="s">
        <v>1207</v>
      </c>
      <c r="BL157" s="129" t="s">
        <v>1207</v>
      </c>
    </row>
    <row r="158" spans="1:64" ht="38.25" customHeight="1" x14ac:dyDescent="0.25">
      <c r="A158" s="9" t="s">
        <v>607</v>
      </c>
      <c r="B158" s="9" t="s">
        <v>607</v>
      </c>
      <c r="C158" s="23" t="s">
        <v>577</v>
      </c>
      <c r="D158" s="9">
        <v>41140</v>
      </c>
      <c r="E158">
        <f t="shared" si="24"/>
        <v>1</v>
      </c>
      <c r="F158" t="str">
        <f t="shared" si="26"/>
        <v xml:space="preserve"> </v>
      </c>
      <c r="G158" t="str">
        <f t="shared" si="25"/>
        <v xml:space="preserve"> </v>
      </c>
      <c r="H158" s="9" t="s">
        <v>516</v>
      </c>
      <c r="J158" s="9" t="s">
        <v>607</v>
      </c>
      <c r="K158" s="9" t="s">
        <v>607</v>
      </c>
      <c r="L158" s="9" t="s">
        <v>607</v>
      </c>
      <c r="M158" s="9">
        <v>470</v>
      </c>
      <c r="N158" s="9" t="s">
        <v>803</v>
      </c>
      <c r="O158" s="9" t="s">
        <v>1301</v>
      </c>
      <c r="P158" s="9" t="s">
        <v>1383</v>
      </c>
      <c r="Q158" s="9">
        <v>1</v>
      </c>
      <c r="R158" s="9">
        <v>1</v>
      </c>
      <c r="S158" s="9">
        <v>1</v>
      </c>
      <c r="T158" s="9">
        <v>1</v>
      </c>
      <c r="U158" s="9">
        <v>1</v>
      </c>
      <c r="V158" s="9">
        <v>1</v>
      </c>
      <c r="W158" s="9">
        <v>1</v>
      </c>
      <c r="X158" s="9">
        <v>1</v>
      </c>
      <c r="Y158" s="9">
        <v>1</v>
      </c>
      <c r="Z158" s="9">
        <v>1</v>
      </c>
      <c r="AA158" s="9">
        <v>2</v>
      </c>
      <c r="AB158" s="9">
        <v>1</v>
      </c>
      <c r="AC158" s="9">
        <v>1</v>
      </c>
      <c r="AD158" s="9">
        <v>1</v>
      </c>
      <c r="AE158" s="9">
        <v>1</v>
      </c>
      <c r="AF158" s="9">
        <v>0</v>
      </c>
      <c r="AG158" s="9">
        <v>0</v>
      </c>
      <c r="AH158" s="9">
        <v>1</v>
      </c>
      <c r="AI158" s="9">
        <v>3</v>
      </c>
      <c r="AJ158" s="9">
        <v>1</v>
      </c>
      <c r="AK158" s="9" t="s">
        <v>802</v>
      </c>
      <c r="AL158" s="7" t="s">
        <v>485</v>
      </c>
      <c r="AM158" s="21" t="s">
        <v>491</v>
      </c>
      <c r="AN158" s="1" t="s">
        <v>608</v>
      </c>
      <c r="AO158" s="20">
        <v>324</v>
      </c>
      <c r="AP158" s="20"/>
      <c r="AT158" s="9" t="s">
        <v>646</v>
      </c>
      <c r="AU158" s="9" t="s">
        <v>1291</v>
      </c>
      <c r="AW158" s="9" t="s">
        <v>915</v>
      </c>
      <c r="AX158" s="9" t="s">
        <v>1314</v>
      </c>
      <c r="BE158" s="9"/>
      <c r="BF158" s="9" t="s">
        <v>16</v>
      </c>
      <c r="BG158" s="9" t="s">
        <v>916</v>
      </c>
      <c r="BH158" s="9" t="s">
        <v>1316</v>
      </c>
      <c r="BJ158" s="128" t="s">
        <v>1207</v>
      </c>
      <c r="BK158" s="128" t="s">
        <v>1207</v>
      </c>
      <c r="BL158" s="129" t="s">
        <v>1207</v>
      </c>
    </row>
    <row r="159" spans="1:64" ht="38.25" customHeight="1" x14ac:dyDescent="0.25">
      <c r="C159" s="22" t="s">
        <v>107</v>
      </c>
      <c r="D159" s="1">
        <v>32667</v>
      </c>
      <c r="E159" t="str">
        <f t="shared" si="24"/>
        <v xml:space="preserve"> </v>
      </c>
      <c r="F159">
        <f t="shared" si="26"/>
        <v>1</v>
      </c>
      <c r="G159" t="str">
        <f t="shared" si="25"/>
        <v xml:space="preserve"> </v>
      </c>
      <c r="H159" s="4" t="s">
        <v>503</v>
      </c>
      <c r="I159" s="4" t="s">
        <v>289</v>
      </c>
      <c r="J159" s="4"/>
      <c r="K159" s="4"/>
      <c r="L159" s="4"/>
      <c r="M159" s="5">
        <v>167</v>
      </c>
      <c r="N159" s="4"/>
      <c r="Q159" s="4"/>
      <c r="R159" s="4"/>
      <c r="S159" s="4"/>
      <c r="T159" s="4"/>
      <c r="U159" s="4"/>
      <c r="V159" s="4"/>
      <c r="W159" s="4"/>
      <c r="X159" s="4"/>
      <c r="Y159" s="4"/>
      <c r="Z159" s="4"/>
      <c r="AA159" s="4"/>
      <c r="AB159" s="4"/>
      <c r="AC159" s="4"/>
      <c r="AD159" s="4"/>
      <c r="AE159" s="4"/>
      <c r="AF159" s="4"/>
      <c r="AG159" s="4"/>
      <c r="AH159" s="4"/>
      <c r="AI159" s="4"/>
      <c r="AJ159" s="4"/>
      <c r="AK159" s="1"/>
      <c r="AL159" s="7" t="s">
        <v>486</v>
      </c>
      <c r="AM159" s="21" t="s">
        <v>491</v>
      </c>
      <c r="AN159" s="1" t="s">
        <v>608</v>
      </c>
      <c r="AO159" s="8">
        <v>270</v>
      </c>
      <c r="AP159" s="8" t="s">
        <v>412</v>
      </c>
      <c r="AQ159" s="1" t="s">
        <v>453</v>
      </c>
      <c r="AZ159" s="9">
        <v>0</v>
      </c>
      <c r="BA159" s="9" t="s">
        <v>1127</v>
      </c>
      <c r="BB159" s="9" t="s">
        <v>1128</v>
      </c>
      <c r="BE159" s="9"/>
      <c r="BF159" s="9"/>
      <c r="BG159" s="9"/>
      <c r="BJ159" s="128" t="s">
        <v>1207</v>
      </c>
      <c r="BK159" s="128" t="s">
        <v>1207</v>
      </c>
      <c r="BL159" s="129" t="s">
        <v>1207</v>
      </c>
    </row>
    <row r="160" spans="1:64" ht="38.25" customHeight="1" x14ac:dyDescent="0.25">
      <c r="C160" s="22" t="s">
        <v>578</v>
      </c>
      <c r="D160" s="1">
        <v>42958</v>
      </c>
      <c r="E160">
        <f t="shared" si="24"/>
        <v>1</v>
      </c>
      <c r="F160" t="str">
        <f t="shared" si="26"/>
        <v xml:space="preserve"> </v>
      </c>
      <c r="G160" t="str">
        <f t="shared" si="25"/>
        <v xml:space="preserve"> </v>
      </c>
      <c r="H160" s="4" t="s">
        <v>503</v>
      </c>
      <c r="I160" s="4"/>
      <c r="J160" s="4"/>
      <c r="K160" s="4"/>
      <c r="L160" s="4"/>
      <c r="M160" s="5"/>
      <c r="N160" s="4"/>
      <c r="Q160" s="4"/>
      <c r="R160" s="4"/>
      <c r="S160" s="4"/>
      <c r="T160" s="4"/>
      <c r="U160" s="4"/>
      <c r="V160" s="4"/>
      <c r="W160" s="4"/>
      <c r="X160" s="4"/>
      <c r="Y160" s="4"/>
      <c r="Z160" s="4"/>
      <c r="AA160" s="4"/>
      <c r="AB160" s="4"/>
      <c r="AC160" s="4"/>
      <c r="AD160" s="4"/>
      <c r="AE160" s="4"/>
      <c r="AF160" s="4"/>
      <c r="AG160" s="4"/>
      <c r="AH160" s="4"/>
      <c r="AI160" s="4"/>
      <c r="AJ160" s="4"/>
      <c r="AK160" s="1"/>
      <c r="AL160" s="4" t="s">
        <v>22</v>
      </c>
      <c r="AM160" s="21" t="s">
        <v>491</v>
      </c>
      <c r="AN160" s="1" t="s">
        <v>608</v>
      </c>
      <c r="AO160" s="8"/>
      <c r="AP160" s="8"/>
      <c r="AQ160" s="1"/>
      <c r="BE160" s="9"/>
      <c r="BF160" s="9"/>
      <c r="BG160" s="9"/>
      <c r="BJ160" s="128" t="s">
        <v>1207</v>
      </c>
      <c r="BK160" s="128" t="s">
        <v>1207</v>
      </c>
      <c r="BL160" s="129" t="s">
        <v>1207</v>
      </c>
    </row>
    <row r="161" spans="1:64" ht="38.25" customHeight="1" x14ac:dyDescent="0.25">
      <c r="C161" s="22" t="s">
        <v>175</v>
      </c>
      <c r="D161" s="1">
        <v>44390</v>
      </c>
      <c r="E161">
        <f t="shared" si="24"/>
        <v>1</v>
      </c>
      <c r="F161" t="str">
        <f t="shared" si="26"/>
        <v xml:space="preserve"> </v>
      </c>
      <c r="G161" t="str">
        <f t="shared" si="25"/>
        <v xml:space="preserve"> </v>
      </c>
      <c r="H161" s="4" t="s">
        <v>494</v>
      </c>
      <c r="I161" s="4" t="s">
        <v>350</v>
      </c>
      <c r="J161" s="4"/>
      <c r="K161" s="4"/>
      <c r="L161" s="4"/>
      <c r="M161" s="5">
        <v>230</v>
      </c>
      <c r="N161" s="4"/>
      <c r="Q161" s="4"/>
      <c r="R161" s="4"/>
      <c r="S161" s="4"/>
      <c r="T161" s="4"/>
      <c r="U161" s="4"/>
      <c r="V161" s="4"/>
      <c r="W161" s="4"/>
      <c r="X161" s="4"/>
      <c r="Y161" s="4"/>
      <c r="Z161" s="4"/>
      <c r="AA161" s="4"/>
      <c r="AB161" s="4"/>
      <c r="AC161" s="4"/>
      <c r="AD161" s="4"/>
      <c r="AE161" s="4"/>
      <c r="AF161" s="4"/>
      <c r="AG161" s="4"/>
      <c r="AH161" s="4"/>
      <c r="AI161" s="4"/>
      <c r="AJ161" s="4"/>
      <c r="AK161" s="1"/>
      <c r="AL161" s="4" t="s">
        <v>22</v>
      </c>
      <c r="AM161" s="21" t="s">
        <v>491</v>
      </c>
      <c r="AN161" s="1" t="s">
        <v>608</v>
      </c>
      <c r="AO161" s="8">
        <v>460</v>
      </c>
      <c r="AP161" s="8" t="s">
        <v>410</v>
      </c>
      <c r="AQ161" s="1" t="s">
        <v>416</v>
      </c>
      <c r="BE161" s="9"/>
      <c r="BF161" s="9"/>
      <c r="BG161" s="9"/>
      <c r="BJ161" s="128" t="s">
        <v>1207</v>
      </c>
      <c r="BK161" s="128" t="s">
        <v>1207</v>
      </c>
      <c r="BL161" s="129" t="s">
        <v>1207</v>
      </c>
    </row>
    <row r="162" spans="1:64" ht="38.25" customHeight="1" x14ac:dyDescent="0.25">
      <c r="A162" s="9" t="s">
        <v>607</v>
      </c>
      <c r="B162" s="9" t="s">
        <v>607</v>
      </c>
      <c r="C162" s="22" t="s">
        <v>70</v>
      </c>
      <c r="D162" s="1">
        <v>47639</v>
      </c>
      <c r="E162">
        <f t="shared" si="24"/>
        <v>1</v>
      </c>
      <c r="F162" t="str">
        <f t="shared" si="26"/>
        <v xml:space="preserve"> </v>
      </c>
      <c r="G162" t="str">
        <f t="shared" si="25"/>
        <v xml:space="preserve"> </v>
      </c>
      <c r="H162" s="4" t="s">
        <v>501</v>
      </c>
      <c r="I162" s="4" t="s">
        <v>260</v>
      </c>
      <c r="J162" s="4" t="s">
        <v>607</v>
      </c>
      <c r="K162" s="4" t="s">
        <v>607</v>
      </c>
      <c r="L162" s="4" t="s">
        <v>607</v>
      </c>
      <c r="M162" s="5">
        <v>1233</v>
      </c>
      <c r="N162" s="4" t="s">
        <v>678</v>
      </c>
      <c r="O162" s="9" t="s">
        <v>1295</v>
      </c>
      <c r="P162" s="9" t="s">
        <v>1383</v>
      </c>
      <c r="Q162" s="4">
        <v>3</v>
      </c>
      <c r="R162" s="4">
        <v>1</v>
      </c>
      <c r="S162" s="4">
        <v>1</v>
      </c>
      <c r="T162" s="4">
        <v>0</v>
      </c>
      <c r="U162" s="4">
        <v>0</v>
      </c>
      <c r="V162" s="4">
        <v>1</v>
      </c>
      <c r="W162" s="4">
        <v>2</v>
      </c>
      <c r="X162" s="4">
        <v>0</v>
      </c>
      <c r="Y162" s="4">
        <v>1</v>
      </c>
      <c r="Z162" s="4">
        <v>1</v>
      </c>
      <c r="AA162" s="4">
        <v>2</v>
      </c>
      <c r="AB162" s="4">
        <v>2</v>
      </c>
      <c r="AC162" s="4">
        <v>2</v>
      </c>
      <c r="AD162" s="4">
        <v>2</v>
      </c>
      <c r="AE162" s="4">
        <v>0</v>
      </c>
      <c r="AF162" s="4">
        <v>1</v>
      </c>
      <c r="AG162" s="4">
        <v>1</v>
      </c>
      <c r="AH162" s="4">
        <v>2</v>
      </c>
      <c r="AI162" s="4">
        <v>2</v>
      </c>
      <c r="AJ162" s="4"/>
      <c r="AK162" s="1" t="s">
        <v>677</v>
      </c>
      <c r="AL162" s="7" t="s">
        <v>485</v>
      </c>
      <c r="AM162" s="21" t="s">
        <v>491</v>
      </c>
      <c r="AN162" s="1" t="s">
        <v>608</v>
      </c>
      <c r="AO162" s="8">
        <v>3174</v>
      </c>
      <c r="AP162" s="8" t="s">
        <v>411</v>
      </c>
      <c r="AQ162" s="1" t="s">
        <v>438</v>
      </c>
      <c r="AT162" s="9" t="s">
        <v>679</v>
      </c>
      <c r="AU162" s="9" t="s">
        <v>1291</v>
      </c>
      <c r="AV162" s="9" t="s">
        <v>1185</v>
      </c>
      <c r="AW162" s="9" t="s">
        <v>888</v>
      </c>
      <c r="AX162" s="9" t="s">
        <v>1312</v>
      </c>
      <c r="BA162" s="9" t="s">
        <v>1154</v>
      </c>
      <c r="BB162" s="9" t="s">
        <v>1155</v>
      </c>
      <c r="BE162" s="9"/>
      <c r="BF162" s="9"/>
      <c r="BG162" s="9" t="s">
        <v>948</v>
      </c>
      <c r="BH162" s="9" t="s">
        <v>1318</v>
      </c>
      <c r="BI162" s="9" t="s">
        <v>949</v>
      </c>
      <c r="BJ162" s="128" t="s">
        <v>1207</v>
      </c>
      <c r="BK162" s="128" t="s">
        <v>1207</v>
      </c>
      <c r="BL162" s="129" t="s">
        <v>1207</v>
      </c>
    </row>
    <row r="163" spans="1:64" ht="38.25" customHeight="1" x14ac:dyDescent="0.25">
      <c r="A163" s="9" t="s">
        <v>607</v>
      </c>
      <c r="C163" s="22" t="s">
        <v>804</v>
      </c>
      <c r="D163" s="1">
        <v>19356</v>
      </c>
      <c r="E163" t="str">
        <f t="shared" si="24"/>
        <v xml:space="preserve"> </v>
      </c>
      <c r="F163">
        <f t="shared" si="26"/>
        <v>1</v>
      </c>
      <c r="G163" t="str">
        <f t="shared" si="25"/>
        <v xml:space="preserve"> </v>
      </c>
      <c r="H163" s="4" t="s">
        <v>503</v>
      </c>
      <c r="I163" s="4" t="s">
        <v>278</v>
      </c>
      <c r="J163" s="4" t="s">
        <v>608</v>
      </c>
      <c r="K163" s="4" t="s">
        <v>607</v>
      </c>
      <c r="L163" s="4" t="s">
        <v>607</v>
      </c>
      <c r="M163" s="5">
        <v>82</v>
      </c>
      <c r="N163" s="4" t="s">
        <v>642</v>
      </c>
      <c r="O163" s="9" t="s">
        <v>1302</v>
      </c>
      <c r="Q163" s="4">
        <v>0</v>
      </c>
      <c r="R163" s="4">
        <v>0</v>
      </c>
      <c r="S163" s="4">
        <v>0</v>
      </c>
      <c r="T163" s="4">
        <v>0</v>
      </c>
      <c r="U163" s="4">
        <v>0</v>
      </c>
      <c r="V163" s="4">
        <v>0</v>
      </c>
      <c r="W163" s="4">
        <v>0</v>
      </c>
      <c r="X163" s="4">
        <v>0</v>
      </c>
      <c r="Y163" s="4">
        <v>0</v>
      </c>
      <c r="Z163" s="4">
        <v>0</v>
      </c>
      <c r="AA163" s="4">
        <v>0</v>
      </c>
      <c r="AB163" s="4">
        <v>0</v>
      </c>
      <c r="AC163" s="4"/>
      <c r="AD163" s="4"/>
      <c r="AE163" s="4"/>
      <c r="AF163" s="4"/>
      <c r="AG163" s="4"/>
      <c r="AH163" s="4"/>
      <c r="AI163" s="4"/>
      <c r="AJ163" s="4"/>
      <c r="AK163" s="1" t="s">
        <v>805</v>
      </c>
      <c r="AL163" s="7" t="s">
        <v>486</v>
      </c>
      <c r="AM163" s="21" t="s">
        <v>491</v>
      </c>
      <c r="AN163" s="1" t="s">
        <v>608</v>
      </c>
      <c r="AO163" s="8">
        <v>250</v>
      </c>
      <c r="AP163" s="8" t="s">
        <v>410</v>
      </c>
      <c r="AQ163" s="1" t="s">
        <v>417</v>
      </c>
      <c r="AT163" s="9" t="s">
        <v>1014</v>
      </c>
      <c r="AU163" s="9" t="s">
        <v>1290</v>
      </c>
      <c r="AW163" s="9" t="s">
        <v>1333</v>
      </c>
      <c r="AX163" s="9" t="s">
        <v>1316</v>
      </c>
      <c r="BE163" s="9"/>
      <c r="BF163" s="9"/>
      <c r="BG163" s="9"/>
      <c r="BJ163" s="128" t="s">
        <v>1207</v>
      </c>
      <c r="BK163" s="128" t="s">
        <v>1207</v>
      </c>
      <c r="BL163" s="129" t="s">
        <v>1207</v>
      </c>
    </row>
    <row r="164" spans="1:64" ht="38.25" customHeight="1" x14ac:dyDescent="0.25">
      <c r="C164" s="22" t="s">
        <v>79</v>
      </c>
      <c r="D164" s="1">
        <v>28277</v>
      </c>
      <c r="E164" t="str">
        <f t="shared" si="24"/>
        <v xml:space="preserve"> </v>
      </c>
      <c r="F164">
        <f t="shared" si="26"/>
        <v>1</v>
      </c>
      <c r="G164" t="str">
        <f t="shared" si="25"/>
        <v xml:space="preserve"> </v>
      </c>
      <c r="H164" s="4" t="s">
        <v>8</v>
      </c>
      <c r="I164" s="4" t="s">
        <v>269</v>
      </c>
      <c r="J164" s="4"/>
      <c r="K164" s="4"/>
      <c r="L164" s="4"/>
      <c r="M164" s="5">
        <v>28</v>
      </c>
      <c r="N164" s="4"/>
      <c r="Q164" s="4"/>
      <c r="R164" s="4"/>
      <c r="S164" s="4"/>
      <c r="T164" s="4"/>
      <c r="U164" s="4"/>
      <c r="V164" s="4"/>
      <c r="W164" s="4"/>
      <c r="X164" s="4"/>
      <c r="Y164" s="4"/>
      <c r="Z164" s="4"/>
      <c r="AA164" s="4"/>
      <c r="AB164" s="4"/>
      <c r="AC164" s="4"/>
      <c r="AD164" s="4"/>
      <c r="AE164" s="4"/>
      <c r="AF164" s="4"/>
      <c r="AG164" s="4"/>
      <c r="AH164" s="4"/>
      <c r="AI164" s="4"/>
      <c r="AJ164" s="4"/>
      <c r="AK164" s="1"/>
      <c r="AL164" s="7" t="s">
        <v>485</v>
      </c>
      <c r="AM164" s="21" t="s">
        <v>491</v>
      </c>
      <c r="AN164" s="1" t="s">
        <v>608</v>
      </c>
      <c r="AO164" s="8">
        <v>60</v>
      </c>
      <c r="AP164" s="8" t="s">
        <v>410</v>
      </c>
      <c r="AQ164" s="1" t="s">
        <v>414</v>
      </c>
      <c r="AZ164" s="9">
        <v>0</v>
      </c>
      <c r="BA164" s="9" t="s">
        <v>1129</v>
      </c>
      <c r="BB164" s="9" t="s">
        <v>1130</v>
      </c>
      <c r="BE164" s="9"/>
      <c r="BF164" s="9"/>
      <c r="BG164" s="9"/>
      <c r="BJ164" s="128" t="s">
        <v>1207</v>
      </c>
      <c r="BK164" s="128" t="s">
        <v>1207</v>
      </c>
      <c r="BL164" s="129" t="s">
        <v>1207</v>
      </c>
    </row>
    <row r="165" spans="1:64" ht="38.25" customHeight="1" x14ac:dyDescent="0.25">
      <c r="A165" s="9" t="s">
        <v>607</v>
      </c>
      <c r="B165" s="9" t="s">
        <v>607</v>
      </c>
      <c r="C165" s="22" t="s">
        <v>71</v>
      </c>
      <c r="D165" s="1">
        <v>52679</v>
      </c>
      <c r="E165" t="str">
        <f t="shared" si="24"/>
        <v xml:space="preserve"> </v>
      </c>
      <c r="F165" t="str">
        <f t="shared" si="26"/>
        <v xml:space="preserve"> </v>
      </c>
      <c r="G165">
        <f t="shared" si="25"/>
        <v>1</v>
      </c>
      <c r="H165" s="4" t="s">
        <v>492</v>
      </c>
      <c r="I165" s="4" t="s">
        <v>261</v>
      </c>
      <c r="J165" s="4" t="s">
        <v>607</v>
      </c>
      <c r="K165" s="4"/>
      <c r="L165" s="4"/>
      <c r="M165" s="5">
        <v>99</v>
      </c>
      <c r="N165" s="4" t="s">
        <v>622</v>
      </c>
      <c r="Q165" s="4"/>
      <c r="R165" s="4"/>
      <c r="S165" s="4"/>
      <c r="T165" s="4"/>
      <c r="U165" s="4"/>
      <c r="V165" s="4"/>
      <c r="W165" s="4"/>
      <c r="X165" s="4"/>
      <c r="Y165" s="4"/>
      <c r="Z165" s="4"/>
      <c r="AA165" s="4"/>
      <c r="AB165" s="4"/>
      <c r="AC165" s="4"/>
      <c r="AD165" s="4"/>
      <c r="AE165" s="4"/>
      <c r="AF165" s="4"/>
      <c r="AG165" s="4"/>
      <c r="AH165" s="4"/>
      <c r="AI165" s="4"/>
      <c r="AJ165" s="4"/>
      <c r="AK165" s="1" t="s">
        <v>806</v>
      </c>
      <c r="AL165" s="7" t="s">
        <v>485</v>
      </c>
      <c r="AM165" s="21" t="s">
        <v>491</v>
      </c>
      <c r="AN165" s="1" t="s">
        <v>608</v>
      </c>
      <c r="AO165" s="8">
        <v>293</v>
      </c>
      <c r="AP165" s="8" t="s">
        <v>410</v>
      </c>
      <c r="AQ165" s="1" t="s">
        <v>421</v>
      </c>
      <c r="AW165" s="9" t="s">
        <v>1334</v>
      </c>
      <c r="AY165" s="9" t="s">
        <v>807</v>
      </c>
      <c r="BE165" s="9"/>
      <c r="BF165" s="9"/>
      <c r="BG165" s="9"/>
      <c r="BJ165" s="128" t="s">
        <v>1207</v>
      </c>
      <c r="BK165" s="128" t="s">
        <v>1207</v>
      </c>
      <c r="BL165" s="129" t="s">
        <v>1207</v>
      </c>
    </row>
    <row r="166" spans="1:64" ht="38.25" customHeight="1" x14ac:dyDescent="0.25">
      <c r="C166" s="22" t="s">
        <v>580</v>
      </c>
      <c r="D166" s="1">
        <v>49726</v>
      </c>
      <c r="E166">
        <f t="shared" si="24"/>
        <v>1</v>
      </c>
      <c r="F166" t="str">
        <f t="shared" si="26"/>
        <v xml:space="preserve"> </v>
      </c>
      <c r="G166" t="str">
        <f t="shared" si="25"/>
        <v xml:space="preserve"> </v>
      </c>
      <c r="H166" s="4" t="s">
        <v>494</v>
      </c>
      <c r="I166" s="4"/>
      <c r="J166" s="4"/>
      <c r="K166" s="4"/>
      <c r="L166" s="4"/>
      <c r="M166" s="5"/>
      <c r="N166" s="4"/>
      <c r="Q166" s="4"/>
      <c r="R166" s="4"/>
      <c r="S166" s="4"/>
      <c r="T166" s="4"/>
      <c r="U166" s="4"/>
      <c r="V166" s="4"/>
      <c r="W166" s="4"/>
      <c r="X166" s="4"/>
      <c r="Y166" s="4"/>
      <c r="Z166" s="4"/>
      <c r="AA166" s="4"/>
      <c r="AB166" s="4"/>
      <c r="AC166" s="4"/>
      <c r="AD166" s="4"/>
      <c r="AE166" s="4"/>
      <c r="AF166" s="4"/>
      <c r="AG166" s="4"/>
      <c r="AH166" s="4"/>
      <c r="AI166" s="4"/>
      <c r="AJ166" s="4"/>
      <c r="AK166" s="1"/>
      <c r="AL166" s="4" t="s">
        <v>22</v>
      </c>
      <c r="AM166" s="21" t="s">
        <v>491</v>
      </c>
      <c r="AN166" s="1" t="s">
        <v>608</v>
      </c>
      <c r="AO166" s="8"/>
      <c r="AP166" s="8"/>
      <c r="AQ166" s="1"/>
      <c r="BE166" s="9"/>
      <c r="BF166" s="9"/>
      <c r="BG166" s="9"/>
      <c r="BJ166" s="128" t="s">
        <v>1207</v>
      </c>
      <c r="BK166" s="128" t="s">
        <v>1207</v>
      </c>
      <c r="BL166" s="129" t="s">
        <v>1207</v>
      </c>
    </row>
    <row r="167" spans="1:64" ht="38.25" customHeight="1" x14ac:dyDescent="0.25">
      <c r="C167" s="22" t="s">
        <v>176</v>
      </c>
      <c r="D167" s="1">
        <v>46037</v>
      </c>
      <c r="E167">
        <f t="shared" si="24"/>
        <v>1</v>
      </c>
      <c r="F167" t="str">
        <f t="shared" si="26"/>
        <v xml:space="preserve"> </v>
      </c>
      <c r="G167" t="str">
        <f t="shared" si="25"/>
        <v xml:space="preserve"> </v>
      </c>
      <c r="H167" s="4" t="s">
        <v>8</v>
      </c>
      <c r="I167" s="4" t="s">
        <v>351</v>
      </c>
      <c r="J167" s="4"/>
      <c r="K167" s="4"/>
      <c r="L167" s="4"/>
      <c r="M167" s="5">
        <v>70</v>
      </c>
      <c r="N167" s="4"/>
      <c r="Q167" s="4"/>
      <c r="R167" s="4"/>
      <c r="S167" s="4"/>
      <c r="T167" s="4"/>
      <c r="U167" s="4"/>
      <c r="V167" s="4"/>
      <c r="W167" s="4"/>
      <c r="X167" s="4"/>
      <c r="Y167" s="4"/>
      <c r="Z167" s="4"/>
      <c r="AA167" s="4"/>
      <c r="AB167" s="4"/>
      <c r="AC167" s="4"/>
      <c r="AD167" s="4"/>
      <c r="AE167" s="4"/>
      <c r="AF167" s="4"/>
      <c r="AG167" s="4"/>
      <c r="AH167" s="4"/>
      <c r="AI167" s="4"/>
      <c r="AJ167" s="4"/>
      <c r="AK167" s="1"/>
      <c r="AL167" s="4" t="s">
        <v>22</v>
      </c>
      <c r="AM167" s="21" t="s">
        <v>491</v>
      </c>
      <c r="AN167" s="1" t="s">
        <v>608</v>
      </c>
      <c r="AO167" s="8">
        <v>130</v>
      </c>
      <c r="AP167" s="8" t="s">
        <v>410</v>
      </c>
      <c r="AQ167" s="1" t="s">
        <v>416</v>
      </c>
      <c r="BE167" s="9"/>
      <c r="BF167" s="9"/>
      <c r="BG167" s="9"/>
      <c r="BJ167" s="128" t="s">
        <v>1207</v>
      </c>
      <c r="BK167" s="128" t="s">
        <v>1207</v>
      </c>
      <c r="BL167" s="129" t="s">
        <v>1207</v>
      </c>
    </row>
    <row r="168" spans="1:64" ht="38.25" customHeight="1" x14ac:dyDescent="0.25">
      <c r="A168" s="9" t="s">
        <v>607</v>
      </c>
      <c r="B168" s="9" t="s">
        <v>607</v>
      </c>
      <c r="C168" s="22" t="s">
        <v>205</v>
      </c>
      <c r="D168" s="1">
        <v>40455</v>
      </c>
      <c r="E168">
        <f t="shared" si="24"/>
        <v>1</v>
      </c>
      <c r="F168" t="str">
        <f t="shared" si="26"/>
        <v xml:space="preserve"> </v>
      </c>
      <c r="G168" t="str">
        <f t="shared" si="25"/>
        <v xml:space="preserve"> </v>
      </c>
      <c r="H168" s="4" t="s">
        <v>503</v>
      </c>
      <c r="I168" s="4" t="s">
        <v>1496</v>
      </c>
      <c r="J168" s="4" t="s">
        <v>607</v>
      </c>
      <c r="K168" s="4" t="s">
        <v>607</v>
      </c>
      <c r="L168" s="4" t="s">
        <v>607</v>
      </c>
      <c r="M168" s="5">
        <v>37</v>
      </c>
      <c r="N168" s="4" t="s">
        <v>626</v>
      </c>
      <c r="O168" s="9" t="s">
        <v>1295</v>
      </c>
      <c r="P168" s="9" t="s">
        <v>1384</v>
      </c>
      <c r="Q168" s="4">
        <v>1</v>
      </c>
      <c r="R168" s="4">
        <v>1</v>
      </c>
      <c r="S168" s="4">
        <v>2</v>
      </c>
      <c r="T168" s="4">
        <v>0</v>
      </c>
      <c r="U168" s="4">
        <v>0</v>
      </c>
      <c r="V168" s="4">
        <v>0</v>
      </c>
      <c r="W168" s="4">
        <v>0</v>
      </c>
      <c r="X168" s="4">
        <v>0</v>
      </c>
      <c r="Y168" s="4">
        <v>0</v>
      </c>
      <c r="Z168" s="4">
        <v>0</v>
      </c>
      <c r="AA168" s="4">
        <v>0</v>
      </c>
      <c r="AB168" s="4">
        <v>0</v>
      </c>
      <c r="AC168" s="4">
        <v>0</v>
      </c>
      <c r="AD168" s="4">
        <v>0</v>
      </c>
      <c r="AE168" s="4">
        <v>1</v>
      </c>
      <c r="AF168" s="4">
        <v>0</v>
      </c>
      <c r="AG168" s="4">
        <v>0</v>
      </c>
      <c r="AH168" s="4">
        <v>0</v>
      </c>
      <c r="AI168" s="4">
        <v>2</v>
      </c>
      <c r="AJ168" s="4">
        <v>0</v>
      </c>
      <c r="AK168" s="1" t="s">
        <v>808</v>
      </c>
      <c r="AL168" s="7" t="s">
        <v>23</v>
      </c>
      <c r="AM168" s="21" t="s">
        <v>491</v>
      </c>
      <c r="AN168" s="1" t="s">
        <v>608</v>
      </c>
      <c r="AO168" s="8">
        <v>80</v>
      </c>
      <c r="AP168" s="8" t="s">
        <v>411</v>
      </c>
      <c r="AQ168" s="1" t="s">
        <v>475</v>
      </c>
      <c r="AT168" s="9" t="s">
        <v>614</v>
      </c>
      <c r="AU168" s="9" t="s">
        <v>1290</v>
      </c>
      <c r="BE168" s="9"/>
      <c r="BF168" s="9"/>
      <c r="BG168" s="9"/>
      <c r="BJ168" s="128" t="s">
        <v>1207</v>
      </c>
      <c r="BK168" s="128" t="s">
        <v>1207</v>
      </c>
      <c r="BL168" s="129" t="s">
        <v>1207</v>
      </c>
    </row>
    <row r="169" spans="1:64" ht="38.25" customHeight="1" x14ac:dyDescent="0.25">
      <c r="A169" s="9" t="s">
        <v>607</v>
      </c>
      <c r="C169" s="22" t="s">
        <v>177</v>
      </c>
      <c r="D169" s="1">
        <v>46037</v>
      </c>
      <c r="E169">
        <f t="shared" si="24"/>
        <v>1</v>
      </c>
      <c r="F169" t="str">
        <f t="shared" si="26"/>
        <v xml:space="preserve"> </v>
      </c>
      <c r="G169" t="str">
        <f t="shared" si="25"/>
        <v xml:space="preserve"> </v>
      </c>
      <c r="H169" s="4" t="s">
        <v>514</v>
      </c>
      <c r="I169" s="4" t="s">
        <v>352</v>
      </c>
      <c r="J169" s="4" t="s">
        <v>607</v>
      </c>
      <c r="K169" s="4" t="s">
        <v>607</v>
      </c>
      <c r="L169" s="4" t="s">
        <v>607</v>
      </c>
      <c r="M169" s="5" t="s">
        <v>810</v>
      </c>
      <c r="N169" s="4" t="s">
        <v>622</v>
      </c>
      <c r="O169" s="9" t="s">
        <v>1295</v>
      </c>
      <c r="Q169" s="4">
        <v>1</v>
      </c>
      <c r="R169" s="4" t="s">
        <v>801</v>
      </c>
      <c r="S169" s="4" t="s">
        <v>801</v>
      </c>
      <c r="T169" s="4" t="s">
        <v>801</v>
      </c>
      <c r="U169" s="4">
        <v>3</v>
      </c>
      <c r="V169" s="4">
        <v>3</v>
      </c>
      <c r="W169" s="4">
        <v>0</v>
      </c>
      <c r="X169" s="4">
        <v>0</v>
      </c>
      <c r="Y169" s="4">
        <v>1</v>
      </c>
      <c r="Z169" s="4">
        <v>3</v>
      </c>
      <c r="AA169" s="4">
        <v>1</v>
      </c>
      <c r="AB169" s="4">
        <v>2</v>
      </c>
      <c r="AC169" s="4">
        <v>0</v>
      </c>
      <c r="AD169" s="4">
        <v>0</v>
      </c>
      <c r="AE169" s="4">
        <v>0</v>
      </c>
      <c r="AF169" s="4">
        <v>0</v>
      </c>
      <c r="AG169" s="4">
        <v>0</v>
      </c>
      <c r="AH169" s="4">
        <v>0</v>
      </c>
      <c r="AI169" s="4">
        <v>0</v>
      </c>
      <c r="AJ169" s="4">
        <v>3</v>
      </c>
      <c r="AK169" s="1" t="s">
        <v>809</v>
      </c>
      <c r="AL169" s="7" t="s">
        <v>22</v>
      </c>
      <c r="AM169" s="21" t="s">
        <v>491</v>
      </c>
      <c r="AN169" s="1" t="s">
        <v>608</v>
      </c>
      <c r="AO169" s="8"/>
      <c r="AP169" s="8"/>
      <c r="AQ169" s="1"/>
      <c r="AT169" s="9" t="s">
        <v>827</v>
      </c>
      <c r="AU169" s="9" t="s">
        <v>1291</v>
      </c>
      <c r="BE169" s="9"/>
      <c r="BF169" s="9" t="s">
        <v>16</v>
      </c>
      <c r="BG169" s="9" t="s">
        <v>826</v>
      </c>
      <c r="BH169" s="9" t="s">
        <v>1318</v>
      </c>
      <c r="BJ169" s="128" t="s">
        <v>1207</v>
      </c>
      <c r="BK169" s="128">
        <v>1</v>
      </c>
      <c r="BL169" s="129" t="s">
        <v>1207</v>
      </c>
    </row>
    <row r="170" spans="1:64" ht="38.25" customHeight="1" x14ac:dyDescent="0.25">
      <c r="B170" s="9" t="s">
        <v>607</v>
      </c>
      <c r="C170" s="22" t="s">
        <v>206</v>
      </c>
      <c r="D170" s="1">
        <v>35104</v>
      </c>
      <c r="E170" t="str">
        <f t="shared" si="24"/>
        <v xml:space="preserve"> </v>
      </c>
      <c r="F170">
        <f t="shared" si="26"/>
        <v>1</v>
      </c>
      <c r="G170" t="str">
        <f t="shared" si="25"/>
        <v xml:space="preserve"> </v>
      </c>
      <c r="H170" s="4" t="s">
        <v>515</v>
      </c>
      <c r="I170" s="4" t="s">
        <v>374</v>
      </c>
      <c r="J170" s="4" t="s">
        <v>608</v>
      </c>
      <c r="K170" s="4" t="s">
        <v>608</v>
      </c>
      <c r="L170" s="4"/>
      <c r="M170" s="5">
        <v>42</v>
      </c>
      <c r="N170" s="4" t="s">
        <v>1253</v>
      </c>
      <c r="O170" s="9" t="s">
        <v>1299</v>
      </c>
      <c r="Q170" s="4"/>
      <c r="R170" s="4"/>
      <c r="S170" s="4"/>
      <c r="T170" s="4"/>
      <c r="U170" s="4"/>
      <c r="V170" s="4"/>
      <c r="W170" s="4"/>
      <c r="X170" s="4"/>
      <c r="Y170" s="4"/>
      <c r="Z170" s="4"/>
      <c r="AA170" s="4"/>
      <c r="AB170" s="4"/>
      <c r="AC170" s="4"/>
      <c r="AD170" s="4"/>
      <c r="AE170" s="4"/>
      <c r="AF170" s="4"/>
      <c r="AG170" s="4"/>
      <c r="AH170" s="4"/>
      <c r="AI170" s="4"/>
      <c r="AJ170" s="4">
        <v>1</v>
      </c>
      <c r="AK170" s="1" t="s">
        <v>1252</v>
      </c>
      <c r="AL170" s="7" t="s">
        <v>23</v>
      </c>
      <c r="AM170" s="21" t="s">
        <v>491</v>
      </c>
      <c r="AN170" s="1" t="s">
        <v>608</v>
      </c>
      <c r="AO170" s="8">
        <v>82</v>
      </c>
      <c r="AP170" s="8" t="s">
        <v>411</v>
      </c>
      <c r="AQ170" s="1" t="s">
        <v>476</v>
      </c>
      <c r="AT170" s="9" t="s">
        <v>1254</v>
      </c>
      <c r="AU170" s="9" t="s">
        <v>1289</v>
      </c>
      <c r="AZ170" s="9" t="s">
        <v>1029</v>
      </c>
      <c r="BA170" s="9" t="s">
        <v>1028</v>
      </c>
      <c r="BB170" s="9" t="s">
        <v>1063</v>
      </c>
      <c r="BE170" s="9"/>
      <c r="BF170" s="9"/>
      <c r="BG170" s="9"/>
      <c r="BJ170" s="128" t="s">
        <v>1207</v>
      </c>
      <c r="BK170" s="128" t="s">
        <v>1207</v>
      </c>
      <c r="BL170" s="129" t="s">
        <v>1207</v>
      </c>
    </row>
    <row r="171" spans="1:64" ht="38.25" customHeight="1" x14ac:dyDescent="0.25">
      <c r="C171" s="22" t="s">
        <v>207</v>
      </c>
      <c r="D171" s="1">
        <v>35104</v>
      </c>
      <c r="E171" t="str">
        <f t="shared" si="24"/>
        <v xml:space="preserve"> </v>
      </c>
      <c r="F171">
        <f t="shared" si="26"/>
        <v>1</v>
      </c>
      <c r="G171" t="str">
        <f t="shared" si="25"/>
        <v xml:space="preserve"> </v>
      </c>
      <c r="H171" s="4" t="s">
        <v>503</v>
      </c>
      <c r="I171" s="4" t="s">
        <v>375</v>
      </c>
      <c r="J171" s="4"/>
      <c r="K171" s="4"/>
      <c r="L171" s="4"/>
      <c r="M171" s="5">
        <v>64</v>
      </c>
      <c r="N171" s="4"/>
      <c r="O171" s="9" t="s">
        <v>1299</v>
      </c>
      <c r="P171" s="9" t="s">
        <v>1383</v>
      </c>
      <c r="Q171" s="4"/>
      <c r="R171" s="4"/>
      <c r="S171" s="4"/>
      <c r="T171" s="4"/>
      <c r="U171" s="4"/>
      <c r="V171" s="4"/>
      <c r="W171" s="4"/>
      <c r="X171" s="4"/>
      <c r="Y171" s="4"/>
      <c r="Z171" s="4"/>
      <c r="AA171" s="4"/>
      <c r="AB171" s="4"/>
      <c r="AC171" s="4"/>
      <c r="AD171" s="4"/>
      <c r="AE171" s="4"/>
      <c r="AF171" s="4"/>
      <c r="AG171" s="4"/>
      <c r="AH171" s="4"/>
      <c r="AI171" s="4"/>
      <c r="AJ171" s="4"/>
      <c r="AK171" s="1"/>
      <c r="AL171" s="7" t="s">
        <v>23</v>
      </c>
      <c r="AM171" s="21" t="s">
        <v>491</v>
      </c>
      <c r="AN171" s="1" t="s">
        <v>608</v>
      </c>
      <c r="AO171" s="8">
        <v>201</v>
      </c>
      <c r="AP171" s="8" t="s">
        <v>411</v>
      </c>
      <c r="AQ171" s="1" t="s">
        <v>477</v>
      </c>
      <c r="BE171" s="9"/>
      <c r="BF171" s="9"/>
      <c r="BG171" s="9"/>
      <c r="BJ171" s="128" t="s">
        <v>1207</v>
      </c>
      <c r="BK171" s="128" t="s">
        <v>1207</v>
      </c>
      <c r="BL171" s="129" t="s">
        <v>1207</v>
      </c>
    </row>
    <row r="172" spans="1:64" ht="38.25" customHeight="1" x14ac:dyDescent="0.25">
      <c r="B172" s="9" t="s">
        <v>607</v>
      </c>
      <c r="C172" s="22" t="s">
        <v>179</v>
      </c>
      <c r="D172" s="1">
        <v>49306</v>
      </c>
      <c r="E172">
        <f t="shared" si="24"/>
        <v>1</v>
      </c>
      <c r="F172" t="str">
        <f t="shared" ref="F172:F201" si="27">IF(D172&lt;38270,1," ")</f>
        <v xml:space="preserve"> </v>
      </c>
      <c r="G172" t="str">
        <f t="shared" si="25"/>
        <v xml:space="preserve"> </v>
      </c>
      <c r="H172" s="4" t="s">
        <v>8</v>
      </c>
      <c r="I172" s="16" t="s">
        <v>354</v>
      </c>
      <c r="J172" s="16" t="s">
        <v>608</v>
      </c>
      <c r="K172" s="16" t="s">
        <v>607</v>
      </c>
      <c r="L172" s="16"/>
      <c r="M172" s="5">
        <v>141</v>
      </c>
      <c r="N172" s="16"/>
      <c r="Q172" s="16"/>
      <c r="R172" s="16"/>
      <c r="S172" s="16"/>
      <c r="T172" s="16"/>
      <c r="U172" s="16"/>
      <c r="V172" s="16"/>
      <c r="W172" s="16"/>
      <c r="X172" s="16"/>
      <c r="Y172" s="16"/>
      <c r="Z172" s="16"/>
      <c r="AA172" s="16"/>
      <c r="AB172" s="16"/>
      <c r="AC172" s="16"/>
      <c r="AD172" s="16"/>
      <c r="AE172" s="16"/>
      <c r="AF172" s="16"/>
      <c r="AG172" s="16"/>
      <c r="AH172" s="16"/>
      <c r="AI172" s="16"/>
      <c r="AJ172" s="16"/>
      <c r="AK172" s="1" t="s">
        <v>1255</v>
      </c>
      <c r="AL172" s="4" t="s">
        <v>22</v>
      </c>
      <c r="AM172" s="21" t="s">
        <v>491</v>
      </c>
      <c r="AN172" s="1" t="s">
        <v>608</v>
      </c>
      <c r="AO172" s="8">
        <v>420</v>
      </c>
      <c r="AP172" s="8" t="s">
        <v>410</v>
      </c>
      <c r="AQ172" s="1" t="s">
        <v>417</v>
      </c>
      <c r="BE172" s="9"/>
      <c r="BF172" s="9"/>
      <c r="BG172" s="9"/>
      <c r="BJ172" s="128" t="s">
        <v>1207</v>
      </c>
      <c r="BK172" s="128" t="s">
        <v>1207</v>
      </c>
      <c r="BL172" s="129" t="s">
        <v>1207</v>
      </c>
    </row>
    <row r="173" spans="1:64" ht="38.25" customHeight="1" x14ac:dyDescent="0.25">
      <c r="A173" s="9" t="s">
        <v>607</v>
      </c>
      <c r="C173" s="22" t="s">
        <v>582</v>
      </c>
      <c r="D173" s="1">
        <v>32500</v>
      </c>
      <c r="E173" t="str">
        <f t="shared" si="24"/>
        <v xml:space="preserve"> </v>
      </c>
      <c r="F173">
        <f t="shared" si="27"/>
        <v>1</v>
      </c>
      <c r="G173" t="str">
        <f t="shared" si="25"/>
        <v xml:space="preserve"> </v>
      </c>
      <c r="H173" s="4" t="s">
        <v>511</v>
      </c>
      <c r="I173" s="16"/>
      <c r="J173" s="16" t="s">
        <v>608</v>
      </c>
      <c r="K173" s="16" t="s">
        <v>607</v>
      </c>
      <c r="L173" s="16" t="s">
        <v>608</v>
      </c>
      <c r="M173" s="5">
        <v>30</v>
      </c>
      <c r="N173" s="16" t="s">
        <v>622</v>
      </c>
      <c r="O173" s="9" t="s">
        <v>1301</v>
      </c>
      <c r="Q173" s="16">
        <v>1</v>
      </c>
      <c r="R173" s="16">
        <v>3</v>
      </c>
      <c r="S173" s="16">
        <v>3</v>
      </c>
      <c r="T173" s="16" t="s">
        <v>811</v>
      </c>
      <c r="U173" s="16">
        <v>3</v>
      </c>
      <c r="V173" s="16" t="s">
        <v>801</v>
      </c>
      <c r="W173" s="16">
        <v>3</v>
      </c>
      <c r="X173" s="16">
        <v>0</v>
      </c>
      <c r="Y173" s="16">
        <v>0</v>
      </c>
      <c r="Z173" s="16">
        <v>1</v>
      </c>
      <c r="AA173" s="16">
        <v>1</v>
      </c>
      <c r="AB173" s="16">
        <v>1</v>
      </c>
      <c r="AC173" s="16">
        <v>1</v>
      </c>
      <c r="AD173" s="16">
        <v>3</v>
      </c>
      <c r="AE173" s="16">
        <v>0</v>
      </c>
      <c r="AF173" s="16">
        <v>0</v>
      </c>
      <c r="AG173" s="16">
        <v>0</v>
      </c>
      <c r="AH173" s="16">
        <v>0</v>
      </c>
      <c r="AI173" s="16">
        <v>3</v>
      </c>
      <c r="AJ173" s="16">
        <v>0</v>
      </c>
      <c r="AK173" s="1" t="s">
        <v>812</v>
      </c>
      <c r="AL173" s="7" t="s">
        <v>488</v>
      </c>
      <c r="AM173" s="21" t="s">
        <v>491</v>
      </c>
      <c r="AN173" s="1" t="s">
        <v>608</v>
      </c>
      <c r="AO173" s="8">
        <v>50</v>
      </c>
      <c r="AP173" s="8"/>
      <c r="AQ173" s="1"/>
      <c r="AT173" s="9" t="s">
        <v>813</v>
      </c>
      <c r="AU173" s="9" t="s">
        <v>1292</v>
      </c>
      <c r="BE173" s="9"/>
      <c r="BF173" s="9"/>
      <c r="BG173" s="9"/>
      <c r="BJ173" s="128">
        <v>1</v>
      </c>
      <c r="BK173" s="128" t="s">
        <v>1207</v>
      </c>
      <c r="BL173" s="129" t="s">
        <v>1207</v>
      </c>
    </row>
    <row r="174" spans="1:64" ht="38.25" customHeight="1" x14ac:dyDescent="0.25">
      <c r="C174" s="22" t="s">
        <v>80</v>
      </c>
      <c r="D174" s="1">
        <v>48542</v>
      </c>
      <c r="E174">
        <f t="shared" si="24"/>
        <v>1</v>
      </c>
      <c r="F174" t="str">
        <f t="shared" si="27"/>
        <v xml:space="preserve"> </v>
      </c>
      <c r="G174" t="str">
        <f t="shared" si="25"/>
        <v xml:space="preserve"> </v>
      </c>
      <c r="H174" s="4" t="s">
        <v>492</v>
      </c>
      <c r="I174" s="4" t="s">
        <v>270</v>
      </c>
      <c r="J174" s="4"/>
      <c r="K174" s="4"/>
      <c r="L174" s="4"/>
      <c r="M174" s="5">
        <v>308</v>
      </c>
      <c r="N174" s="4"/>
      <c r="O174" s="9" t="s">
        <v>1299</v>
      </c>
      <c r="P174" s="9" t="s">
        <v>1384</v>
      </c>
      <c r="Q174" s="4"/>
      <c r="R174" s="4"/>
      <c r="S174" s="4"/>
      <c r="T174" s="4"/>
      <c r="U174" s="4"/>
      <c r="V174" s="4"/>
      <c r="W174" s="4"/>
      <c r="X174" s="4"/>
      <c r="Y174" s="4"/>
      <c r="Z174" s="4"/>
      <c r="AA174" s="4"/>
      <c r="AB174" s="4"/>
      <c r="AC174" s="4"/>
      <c r="AD174" s="4"/>
      <c r="AE174" s="4"/>
      <c r="AF174" s="4"/>
      <c r="AG174" s="4"/>
      <c r="AH174" s="4"/>
      <c r="AI174" s="4"/>
      <c r="AJ174" s="4"/>
      <c r="AK174" s="1"/>
      <c r="AL174" s="7" t="s">
        <v>485</v>
      </c>
      <c r="AM174" s="21" t="s">
        <v>491</v>
      </c>
      <c r="AN174" s="1" t="s">
        <v>608</v>
      </c>
      <c r="AO174" s="8">
        <v>850</v>
      </c>
      <c r="AP174" s="8" t="s">
        <v>411</v>
      </c>
      <c r="AQ174" s="1" t="s">
        <v>444</v>
      </c>
      <c r="AW174" s="9" t="s">
        <v>913</v>
      </c>
      <c r="AX174" s="9" t="s">
        <v>1318</v>
      </c>
      <c r="AY174" s="9" t="s">
        <v>914</v>
      </c>
      <c r="AZ174" s="9" t="s">
        <v>1029</v>
      </c>
      <c r="BA174" s="9" t="s">
        <v>1028</v>
      </c>
      <c r="BB174" s="9" t="s">
        <v>1064</v>
      </c>
      <c r="BE174" s="9"/>
      <c r="BF174" s="9"/>
      <c r="BG174" s="9"/>
      <c r="BJ174" s="128" t="s">
        <v>1207</v>
      </c>
      <c r="BK174" s="128" t="s">
        <v>1207</v>
      </c>
      <c r="BL174" s="129" t="s">
        <v>1207</v>
      </c>
    </row>
    <row r="175" spans="1:64" ht="38.25" customHeight="1" x14ac:dyDescent="0.25">
      <c r="A175" s="9" t="s">
        <v>607</v>
      </c>
      <c r="C175" s="22" t="s">
        <v>108</v>
      </c>
      <c r="D175" s="1">
        <v>51277</v>
      </c>
      <c r="E175" t="str">
        <f t="shared" si="24"/>
        <v xml:space="preserve"> </v>
      </c>
      <c r="F175" t="str">
        <f t="shared" si="27"/>
        <v xml:space="preserve"> </v>
      </c>
      <c r="G175">
        <f t="shared" si="25"/>
        <v>1</v>
      </c>
      <c r="H175" s="4" t="s">
        <v>8</v>
      </c>
      <c r="I175" s="4" t="s">
        <v>290</v>
      </c>
      <c r="J175" s="4" t="s">
        <v>608</v>
      </c>
      <c r="K175" s="4" t="s">
        <v>608</v>
      </c>
      <c r="L175" s="4" t="s">
        <v>607</v>
      </c>
      <c r="M175" s="5">
        <v>31</v>
      </c>
      <c r="N175" s="4" t="s">
        <v>815</v>
      </c>
      <c r="O175" s="9" t="s">
        <v>1301</v>
      </c>
      <c r="Q175" s="4">
        <v>1</v>
      </c>
      <c r="R175" s="4">
        <v>1</v>
      </c>
      <c r="S175" s="4">
        <v>1</v>
      </c>
      <c r="T175" s="4">
        <v>1</v>
      </c>
      <c r="U175" s="4">
        <v>0</v>
      </c>
      <c r="V175" s="4">
        <v>1</v>
      </c>
      <c r="W175" s="4">
        <v>0</v>
      </c>
      <c r="X175" s="4">
        <v>0</v>
      </c>
      <c r="Y175" s="4">
        <v>0</v>
      </c>
      <c r="Z175" s="4">
        <v>0</v>
      </c>
      <c r="AA175" s="4">
        <v>0</v>
      </c>
      <c r="AB175" s="4">
        <v>1</v>
      </c>
      <c r="AC175" s="4">
        <v>1</v>
      </c>
      <c r="AD175" s="4">
        <v>1</v>
      </c>
      <c r="AE175" s="4">
        <v>1</v>
      </c>
      <c r="AF175" s="4">
        <v>0</v>
      </c>
      <c r="AG175" s="4">
        <v>1</v>
      </c>
      <c r="AH175" s="4">
        <v>1</v>
      </c>
      <c r="AI175" s="4">
        <v>1</v>
      </c>
      <c r="AJ175" s="4">
        <v>1</v>
      </c>
      <c r="AK175" s="1" t="s">
        <v>814</v>
      </c>
      <c r="AL175" s="7" t="s">
        <v>486</v>
      </c>
      <c r="AM175" s="21" t="s">
        <v>491</v>
      </c>
      <c r="AN175" s="1" t="s">
        <v>608</v>
      </c>
      <c r="AO175" s="8">
        <v>50</v>
      </c>
      <c r="AP175" s="8" t="s">
        <v>410</v>
      </c>
      <c r="AQ175" s="1" t="s">
        <v>454</v>
      </c>
      <c r="AT175" s="9" t="s">
        <v>646</v>
      </c>
      <c r="AU175" s="9" t="s">
        <v>1291</v>
      </c>
      <c r="AV175" s="9" t="s">
        <v>1173</v>
      </c>
      <c r="AW175" s="9" t="s">
        <v>1336</v>
      </c>
      <c r="AX175" s="9" t="s">
        <v>1316</v>
      </c>
      <c r="AY175" s="9" t="s">
        <v>816</v>
      </c>
      <c r="BE175" s="9"/>
      <c r="BF175" s="9"/>
      <c r="BG175" s="9"/>
      <c r="BJ175" s="128">
        <v>1</v>
      </c>
      <c r="BK175" s="128" t="s">
        <v>1207</v>
      </c>
      <c r="BL175" s="129" t="s">
        <v>1207</v>
      </c>
    </row>
    <row r="176" spans="1:64" ht="38.25" customHeight="1" x14ac:dyDescent="0.25">
      <c r="B176" s="9" t="s">
        <v>607</v>
      </c>
      <c r="C176" s="22" t="s">
        <v>72</v>
      </c>
      <c r="D176" s="1">
        <v>50417</v>
      </c>
      <c r="E176">
        <f t="shared" si="24"/>
        <v>1</v>
      </c>
      <c r="F176" t="str">
        <f t="shared" si="27"/>
        <v xml:space="preserve"> </v>
      </c>
      <c r="G176" t="str">
        <f t="shared" si="25"/>
        <v xml:space="preserve"> </v>
      </c>
      <c r="H176" s="4" t="s">
        <v>503</v>
      </c>
      <c r="I176" s="4" t="s">
        <v>262</v>
      </c>
      <c r="J176" s="4" t="s">
        <v>608</v>
      </c>
      <c r="K176" s="4" t="s">
        <v>607</v>
      </c>
      <c r="L176" s="4"/>
      <c r="M176" s="5">
        <v>23</v>
      </c>
      <c r="N176" s="4" t="s">
        <v>1220</v>
      </c>
      <c r="O176" s="9" t="s">
        <v>1296</v>
      </c>
      <c r="Q176" s="4"/>
      <c r="R176" s="4"/>
      <c r="S176" s="4"/>
      <c r="T176" s="4"/>
      <c r="U176" s="4"/>
      <c r="V176" s="4"/>
      <c r="W176" s="4"/>
      <c r="X176" s="4"/>
      <c r="Y176" s="4"/>
      <c r="Z176" s="4"/>
      <c r="AA176" s="4"/>
      <c r="AB176" s="4"/>
      <c r="AC176" s="4"/>
      <c r="AD176" s="4"/>
      <c r="AE176" s="4"/>
      <c r="AF176" s="4"/>
      <c r="AG176" s="4">
        <v>1</v>
      </c>
      <c r="AH176" s="4">
        <v>1</v>
      </c>
      <c r="AI176" s="4">
        <v>1</v>
      </c>
      <c r="AJ176" s="4"/>
      <c r="AK176" s="1"/>
      <c r="AL176" s="7" t="s">
        <v>485</v>
      </c>
      <c r="AM176" s="21" t="s">
        <v>491</v>
      </c>
      <c r="AN176" s="1" t="s">
        <v>608</v>
      </c>
      <c r="AO176" s="8">
        <v>60</v>
      </c>
      <c r="AP176" s="8" t="s">
        <v>411</v>
      </c>
      <c r="AQ176" s="1" t="s">
        <v>439</v>
      </c>
      <c r="AT176" s="9" t="s">
        <v>1256</v>
      </c>
      <c r="AU176" s="9" t="s">
        <v>1290</v>
      </c>
      <c r="AZ176" s="9" t="s">
        <v>1029</v>
      </c>
      <c r="BA176" s="9" t="s">
        <v>1028</v>
      </c>
      <c r="BB176" s="9" t="s">
        <v>1030</v>
      </c>
      <c r="BE176" s="9"/>
      <c r="BF176" s="9"/>
      <c r="BG176" s="9"/>
      <c r="BJ176" s="128" t="s">
        <v>1207</v>
      </c>
      <c r="BK176" s="128" t="s">
        <v>1207</v>
      </c>
      <c r="BL176" s="129" t="s">
        <v>1207</v>
      </c>
    </row>
    <row r="177" spans="1:64" ht="38.25" customHeight="1" x14ac:dyDescent="0.25">
      <c r="C177" s="22" t="s">
        <v>575</v>
      </c>
      <c r="D177" s="1">
        <v>49732</v>
      </c>
      <c r="E177">
        <f t="shared" si="24"/>
        <v>1</v>
      </c>
      <c r="F177" t="str">
        <f t="shared" si="27"/>
        <v xml:space="preserve"> </v>
      </c>
      <c r="G177" t="str">
        <f t="shared" si="25"/>
        <v xml:space="preserve"> </v>
      </c>
      <c r="H177" s="4" t="s">
        <v>8</v>
      </c>
      <c r="I177" s="4"/>
      <c r="J177" s="4"/>
      <c r="K177" s="4"/>
      <c r="L177" s="4"/>
      <c r="M177" s="5"/>
      <c r="N177" s="4"/>
      <c r="Q177" s="4"/>
      <c r="R177" s="4"/>
      <c r="S177" s="4"/>
      <c r="T177" s="4"/>
      <c r="U177" s="4"/>
      <c r="V177" s="4"/>
      <c r="W177" s="4"/>
      <c r="X177" s="4"/>
      <c r="Y177" s="4"/>
      <c r="Z177" s="4"/>
      <c r="AA177" s="4"/>
      <c r="AB177" s="4"/>
      <c r="AC177" s="4"/>
      <c r="AD177" s="4"/>
      <c r="AE177" s="4"/>
      <c r="AF177" s="4"/>
      <c r="AG177" s="4"/>
      <c r="AH177" s="4"/>
      <c r="AI177" s="4"/>
      <c r="AJ177" s="4"/>
      <c r="AK177" s="1"/>
      <c r="AL177" s="4" t="s">
        <v>22</v>
      </c>
      <c r="AM177" s="21" t="s">
        <v>491</v>
      </c>
      <c r="AN177" s="1" t="s">
        <v>608</v>
      </c>
      <c r="AO177" s="8"/>
      <c r="AP177" s="8"/>
      <c r="AQ177" s="1"/>
      <c r="BE177" s="9"/>
      <c r="BF177" s="9"/>
      <c r="BG177" s="9"/>
      <c r="BJ177" s="128" t="s">
        <v>1207</v>
      </c>
      <c r="BK177" s="128" t="s">
        <v>1207</v>
      </c>
      <c r="BL177" s="129" t="s">
        <v>1207</v>
      </c>
    </row>
    <row r="178" spans="1:64" ht="38.25" customHeight="1" x14ac:dyDescent="0.25">
      <c r="A178" s="9" t="s">
        <v>607</v>
      </c>
      <c r="B178" s="9" t="s">
        <v>607</v>
      </c>
      <c r="C178" s="22" t="s">
        <v>208</v>
      </c>
      <c r="D178" s="1">
        <v>32321</v>
      </c>
      <c r="E178" t="str">
        <f t="shared" si="24"/>
        <v xml:space="preserve"> </v>
      </c>
      <c r="F178">
        <f t="shared" si="27"/>
        <v>1</v>
      </c>
      <c r="G178" t="str">
        <f t="shared" si="25"/>
        <v xml:space="preserve"> </v>
      </c>
      <c r="H178" s="4" t="s">
        <v>503</v>
      </c>
      <c r="I178" s="4" t="s">
        <v>376</v>
      </c>
      <c r="J178" s="4" t="s">
        <v>607</v>
      </c>
      <c r="K178" s="4" t="s">
        <v>608</v>
      </c>
      <c r="L178" s="4" t="s">
        <v>607</v>
      </c>
      <c r="M178" s="5">
        <v>28</v>
      </c>
      <c r="N178" s="4" t="s">
        <v>622</v>
      </c>
      <c r="O178" s="9" t="s">
        <v>1295</v>
      </c>
      <c r="Q178" s="4">
        <v>0</v>
      </c>
      <c r="R178" s="4">
        <v>0</v>
      </c>
      <c r="S178" s="4">
        <v>0</v>
      </c>
      <c r="T178" s="4">
        <v>0</v>
      </c>
      <c r="U178" s="4">
        <v>0</v>
      </c>
      <c r="V178" s="4">
        <v>1</v>
      </c>
      <c r="W178" s="4">
        <v>0</v>
      </c>
      <c r="X178" s="4">
        <v>0</v>
      </c>
      <c r="Y178" s="4">
        <v>0</v>
      </c>
      <c r="Z178" s="4">
        <v>1</v>
      </c>
      <c r="AA178" s="4">
        <v>1</v>
      </c>
      <c r="AB178" s="4">
        <v>1</v>
      </c>
      <c r="AC178" s="4">
        <v>0</v>
      </c>
      <c r="AD178" s="4">
        <v>0</v>
      </c>
      <c r="AE178" s="4">
        <v>0</v>
      </c>
      <c r="AF178" s="4">
        <v>0</v>
      </c>
      <c r="AG178" s="4">
        <v>0</v>
      </c>
      <c r="AH178" s="4">
        <v>0</v>
      </c>
      <c r="AI178" s="4">
        <v>1</v>
      </c>
      <c r="AJ178" s="4">
        <v>0</v>
      </c>
      <c r="AK178" s="1" t="s">
        <v>817</v>
      </c>
      <c r="AL178" s="7" t="s">
        <v>23</v>
      </c>
      <c r="AM178" s="21" t="s">
        <v>491</v>
      </c>
      <c r="AN178" s="1" t="s">
        <v>608</v>
      </c>
      <c r="AO178" s="8">
        <v>25</v>
      </c>
      <c r="AP178" s="8" t="s">
        <v>410</v>
      </c>
      <c r="AQ178" s="1" t="s">
        <v>478</v>
      </c>
      <c r="AT178" s="9" t="s">
        <v>624</v>
      </c>
      <c r="AU178" s="9" t="s">
        <v>1289</v>
      </c>
      <c r="BE178" s="9"/>
      <c r="BF178" s="9"/>
      <c r="BG178" s="9"/>
      <c r="BJ178" s="128" t="s">
        <v>1207</v>
      </c>
      <c r="BK178" s="128" t="s">
        <v>1207</v>
      </c>
      <c r="BL178" s="129" t="s">
        <v>1207</v>
      </c>
    </row>
    <row r="179" spans="1:64" ht="38.25" customHeight="1" x14ac:dyDescent="0.25">
      <c r="C179" s="22" t="s">
        <v>139</v>
      </c>
      <c r="D179" s="1">
        <v>46037</v>
      </c>
      <c r="E179">
        <f t="shared" si="24"/>
        <v>1</v>
      </c>
      <c r="F179" t="str">
        <f t="shared" si="27"/>
        <v xml:space="preserve"> </v>
      </c>
      <c r="G179" t="str">
        <f t="shared" si="25"/>
        <v xml:space="preserve"> </v>
      </c>
      <c r="H179" s="4" t="s">
        <v>8</v>
      </c>
      <c r="I179" s="4" t="s">
        <v>317</v>
      </c>
      <c r="J179" s="4"/>
      <c r="K179" s="4"/>
      <c r="L179" s="4"/>
      <c r="M179" s="5">
        <v>71</v>
      </c>
      <c r="N179" s="4"/>
      <c r="Q179" s="4"/>
      <c r="R179" s="4"/>
      <c r="S179" s="4"/>
      <c r="T179" s="4"/>
      <c r="U179" s="4"/>
      <c r="V179" s="4"/>
      <c r="W179" s="4"/>
      <c r="X179" s="4"/>
      <c r="Y179" s="4"/>
      <c r="Z179" s="4"/>
      <c r="AA179" s="4"/>
      <c r="AB179" s="4"/>
      <c r="AC179" s="4"/>
      <c r="AD179" s="4"/>
      <c r="AE179" s="4"/>
      <c r="AF179" s="4"/>
      <c r="AG179" s="4"/>
      <c r="AH179" s="4"/>
      <c r="AI179" s="4"/>
      <c r="AJ179" s="4"/>
      <c r="AK179" s="1"/>
      <c r="AL179" s="4" t="s">
        <v>22</v>
      </c>
      <c r="AM179" s="21" t="s">
        <v>491</v>
      </c>
      <c r="AN179" s="1" t="s">
        <v>608</v>
      </c>
      <c r="AO179" s="8">
        <v>100</v>
      </c>
      <c r="AP179" s="8" t="s">
        <v>410</v>
      </c>
      <c r="AQ179" s="1" t="s">
        <v>417</v>
      </c>
      <c r="BE179" s="9"/>
      <c r="BF179" s="9"/>
      <c r="BG179" s="9"/>
      <c r="BJ179" s="128" t="s">
        <v>1207</v>
      </c>
      <c r="BK179" s="128" t="s">
        <v>1207</v>
      </c>
      <c r="BL179" s="129" t="s">
        <v>1207</v>
      </c>
    </row>
    <row r="180" spans="1:64" ht="38.25" customHeight="1" x14ac:dyDescent="0.25">
      <c r="C180" s="22" t="s">
        <v>181</v>
      </c>
      <c r="D180" s="1">
        <v>46037</v>
      </c>
      <c r="E180">
        <f t="shared" si="24"/>
        <v>1</v>
      </c>
      <c r="F180" t="str">
        <f t="shared" si="27"/>
        <v xml:space="preserve"> </v>
      </c>
      <c r="G180" t="str">
        <f t="shared" si="25"/>
        <v xml:space="preserve"> </v>
      </c>
      <c r="H180" s="4" t="s">
        <v>8</v>
      </c>
      <c r="I180" s="4" t="s">
        <v>356</v>
      </c>
      <c r="J180" s="4"/>
      <c r="K180" s="4"/>
      <c r="L180" s="4"/>
      <c r="M180" s="5">
        <v>127</v>
      </c>
      <c r="N180" s="4"/>
      <c r="Q180" s="4"/>
      <c r="R180" s="4"/>
      <c r="S180" s="4"/>
      <c r="T180" s="4"/>
      <c r="U180" s="4"/>
      <c r="V180" s="4"/>
      <c r="W180" s="4"/>
      <c r="X180" s="4"/>
      <c r="Y180" s="4"/>
      <c r="Z180" s="4"/>
      <c r="AA180" s="4"/>
      <c r="AB180" s="4"/>
      <c r="AC180" s="4"/>
      <c r="AD180" s="4"/>
      <c r="AE180" s="4"/>
      <c r="AF180" s="4"/>
      <c r="AG180" s="4"/>
      <c r="AH180" s="4"/>
      <c r="AI180" s="4"/>
      <c r="AJ180" s="4"/>
      <c r="AK180" s="1"/>
      <c r="AL180" s="4" t="s">
        <v>22</v>
      </c>
      <c r="AM180" s="21" t="s">
        <v>491</v>
      </c>
      <c r="AN180" s="1" t="s">
        <v>608</v>
      </c>
      <c r="AO180" s="8">
        <v>188</v>
      </c>
      <c r="AP180" s="8" t="s">
        <v>410</v>
      </c>
      <c r="AQ180" s="1" t="s">
        <v>415</v>
      </c>
      <c r="AZ180" s="9">
        <v>0</v>
      </c>
      <c r="BA180" s="9" t="s">
        <v>1131</v>
      </c>
      <c r="BB180" s="9" t="s">
        <v>1132</v>
      </c>
      <c r="BE180" s="9"/>
      <c r="BF180" s="9"/>
      <c r="BG180" s="9"/>
      <c r="BJ180" s="128" t="s">
        <v>1207</v>
      </c>
      <c r="BK180" s="128" t="s">
        <v>1207</v>
      </c>
      <c r="BL180" s="129" t="s">
        <v>1207</v>
      </c>
    </row>
    <row r="181" spans="1:64" ht="38.25" customHeight="1" x14ac:dyDescent="0.25">
      <c r="A181" s="9" t="s">
        <v>607</v>
      </c>
      <c r="B181" s="9" t="s">
        <v>607</v>
      </c>
      <c r="C181" s="22" t="s">
        <v>140</v>
      </c>
      <c r="D181" s="1">
        <v>25493</v>
      </c>
      <c r="E181" t="str">
        <f t="shared" ref="E181:E240" si="28">IF(AND(D181&lt;=51026,D181&gt;=38270),1," ")</f>
        <v xml:space="preserve"> </v>
      </c>
      <c r="F181">
        <f t="shared" si="27"/>
        <v>1</v>
      </c>
      <c r="G181" t="str">
        <f t="shared" ref="G181:G241" si="29">IF(AND(D181&lt;=54216,D181&gt;=51026),1," ")</f>
        <v xml:space="preserve"> </v>
      </c>
      <c r="H181" s="4" t="s">
        <v>8</v>
      </c>
      <c r="I181" s="4" t="s">
        <v>318</v>
      </c>
      <c r="J181" s="4" t="s">
        <v>608</v>
      </c>
      <c r="K181" s="4" t="s">
        <v>607</v>
      </c>
      <c r="L181" s="4" t="s">
        <v>607</v>
      </c>
      <c r="M181" s="5">
        <v>24</v>
      </c>
      <c r="N181" s="4" t="s">
        <v>798</v>
      </c>
      <c r="O181" s="9" t="s">
        <v>1296</v>
      </c>
      <c r="Q181" s="4">
        <v>0</v>
      </c>
      <c r="R181" s="4">
        <v>0</v>
      </c>
      <c r="S181" s="4">
        <v>0</v>
      </c>
      <c r="T181" s="4">
        <v>0</v>
      </c>
      <c r="U181" s="4">
        <v>0</v>
      </c>
      <c r="V181" s="4">
        <v>3</v>
      </c>
      <c r="W181" s="4">
        <v>3</v>
      </c>
      <c r="X181" s="4">
        <v>0</v>
      </c>
      <c r="Y181" s="4">
        <v>0</v>
      </c>
      <c r="Z181" s="4">
        <v>0</v>
      </c>
      <c r="AA181" s="4">
        <v>3</v>
      </c>
      <c r="AB181" s="4">
        <v>0</v>
      </c>
      <c r="AC181" s="4"/>
      <c r="AD181" s="4">
        <v>2</v>
      </c>
      <c r="AE181" s="4"/>
      <c r="AF181" s="4"/>
      <c r="AG181" s="4"/>
      <c r="AH181" s="4"/>
      <c r="AI181" s="4"/>
      <c r="AJ181" s="4"/>
      <c r="AK181" s="1" t="s">
        <v>818</v>
      </c>
      <c r="AL181" s="7" t="s">
        <v>488</v>
      </c>
      <c r="AM181" s="21" t="s">
        <v>491</v>
      </c>
      <c r="AN181" s="1" t="s">
        <v>608</v>
      </c>
      <c r="AO181" s="8">
        <v>50</v>
      </c>
      <c r="AP181" s="8" t="s">
        <v>410</v>
      </c>
      <c r="AQ181" s="1" t="s">
        <v>414</v>
      </c>
      <c r="AT181" s="9" t="s">
        <v>819</v>
      </c>
      <c r="AU181" s="9" t="s">
        <v>1290</v>
      </c>
      <c r="BE181" s="9"/>
      <c r="BF181" s="9"/>
      <c r="BG181" s="9"/>
      <c r="BJ181" s="128">
        <v>1</v>
      </c>
      <c r="BK181" s="128" t="s">
        <v>1207</v>
      </c>
      <c r="BL181" s="129" t="s">
        <v>1207</v>
      </c>
    </row>
    <row r="182" spans="1:64" ht="38.25" customHeight="1" x14ac:dyDescent="0.25">
      <c r="C182" s="22" t="s">
        <v>586</v>
      </c>
      <c r="D182" s="1">
        <v>18125</v>
      </c>
      <c r="E182" t="str">
        <f t="shared" si="28"/>
        <v xml:space="preserve"> </v>
      </c>
      <c r="F182">
        <f t="shared" si="27"/>
        <v>1</v>
      </c>
      <c r="G182" t="str">
        <f t="shared" si="29"/>
        <v xml:space="preserve"> </v>
      </c>
      <c r="H182" s="4" t="s">
        <v>8</v>
      </c>
      <c r="I182" s="4"/>
      <c r="J182" s="4"/>
      <c r="K182" s="4"/>
      <c r="L182" s="4"/>
      <c r="M182" s="5"/>
      <c r="N182" s="4"/>
      <c r="Q182" s="4"/>
      <c r="R182" s="4"/>
      <c r="S182" s="4"/>
      <c r="T182" s="4"/>
      <c r="U182" s="4"/>
      <c r="V182" s="4"/>
      <c r="W182" s="4"/>
      <c r="X182" s="4"/>
      <c r="Y182" s="4"/>
      <c r="Z182" s="4"/>
      <c r="AA182" s="4"/>
      <c r="AB182" s="4"/>
      <c r="AC182" s="4"/>
      <c r="AD182" s="4"/>
      <c r="AE182" s="4"/>
      <c r="AF182" s="4"/>
      <c r="AG182" s="4"/>
      <c r="AH182" s="4"/>
      <c r="AI182" s="4"/>
      <c r="AJ182" s="4"/>
      <c r="AK182" s="1"/>
      <c r="AL182" s="7" t="s">
        <v>488</v>
      </c>
      <c r="AM182" s="21" t="s">
        <v>491</v>
      </c>
      <c r="AN182" s="1" t="s">
        <v>608</v>
      </c>
      <c r="AO182" s="8"/>
      <c r="AP182" s="8"/>
      <c r="AQ182" s="1"/>
      <c r="BE182" s="9"/>
      <c r="BF182" s="9"/>
      <c r="BG182" s="9"/>
      <c r="BJ182" s="128" t="s">
        <v>1207</v>
      </c>
      <c r="BK182" s="128" t="s">
        <v>1207</v>
      </c>
      <c r="BL182" s="129" t="s">
        <v>1207</v>
      </c>
    </row>
    <row r="183" spans="1:64" ht="38.25" customHeight="1" x14ac:dyDescent="0.25">
      <c r="A183" s="9" t="s">
        <v>607</v>
      </c>
      <c r="C183" s="22" t="s">
        <v>109</v>
      </c>
      <c r="D183" s="1">
        <v>51277</v>
      </c>
      <c r="E183" t="str">
        <f t="shared" si="28"/>
        <v xml:space="preserve"> </v>
      </c>
      <c r="F183" t="str">
        <f t="shared" si="27"/>
        <v xml:space="preserve"> </v>
      </c>
      <c r="G183">
        <f t="shared" si="29"/>
        <v>1</v>
      </c>
      <c r="H183" s="4" t="s">
        <v>8</v>
      </c>
      <c r="I183" s="4" t="s">
        <v>291</v>
      </c>
      <c r="J183" s="4" t="s">
        <v>607</v>
      </c>
      <c r="K183" s="4" t="s">
        <v>608</v>
      </c>
      <c r="L183" s="4" t="s">
        <v>607</v>
      </c>
      <c r="M183" s="5">
        <v>47</v>
      </c>
      <c r="N183" s="4" t="s">
        <v>821</v>
      </c>
      <c r="O183" s="9" t="s">
        <v>1296</v>
      </c>
      <c r="Q183" s="4">
        <v>0</v>
      </c>
      <c r="R183" s="4">
        <v>1</v>
      </c>
      <c r="S183" s="4">
        <v>0</v>
      </c>
      <c r="T183" s="4">
        <v>2</v>
      </c>
      <c r="U183" s="4">
        <v>0</v>
      </c>
      <c r="V183" s="4">
        <v>1</v>
      </c>
      <c r="W183" s="4">
        <v>0</v>
      </c>
      <c r="X183" s="4">
        <v>0</v>
      </c>
      <c r="Y183" s="4">
        <v>0</v>
      </c>
      <c r="Z183" s="4">
        <v>0</v>
      </c>
      <c r="AA183" s="4">
        <v>0</v>
      </c>
      <c r="AB183" s="4">
        <v>1</v>
      </c>
      <c r="AC183" s="4">
        <v>0</v>
      </c>
      <c r="AD183" s="4">
        <v>1</v>
      </c>
      <c r="AE183" s="4">
        <v>0</v>
      </c>
      <c r="AF183" s="4">
        <v>1</v>
      </c>
      <c r="AG183" s="4">
        <v>1</v>
      </c>
      <c r="AH183" s="4">
        <v>0</v>
      </c>
      <c r="AI183" s="4">
        <v>1</v>
      </c>
      <c r="AJ183" s="4">
        <v>1</v>
      </c>
      <c r="AK183" s="1" t="s">
        <v>820</v>
      </c>
      <c r="AL183" s="7" t="s">
        <v>486</v>
      </c>
      <c r="AM183" s="21" t="s">
        <v>491</v>
      </c>
      <c r="AN183" s="1" t="s">
        <v>608</v>
      </c>
      <c r="AO183" s="8">
        <v>85</v>
      </c>
      <c r="AP183" s="8" t="s">
        <v>410</v>
      </c>
      <c r="AQ183" s="1" t="s">
        <v>424</v>
      </c>
      <c r="AT183" s="9" t="s">
        <v>614</v>
      </c>
      <c r="AU183" s="9" t="s">
        <v>1290</v>
      </c>
      <c r="BE183" s="9"/>
      <c r="BF183" s="9"/>
      <c r="BG183" s="9"/>
      <c r="BJ183" s="128" t="s">
        <v>1207</v>
      </c>
      <c r="BK183" s="128" t="s">
        <v>1207</v>
      </c>
      <c r="BL183" s="129" t="s">
        <v>1207</v>
      </c>
    </row>
    <row r="184" spans="1:64" ht="38.25" customHeight="1" x14ac:dyDescent="0.25">
      <c r="C184" s="22" t="s">
        <v>141</v>
      </c>
      <c r="D184" s="1">
        <v>25493</v>
      </c>
      <c r="E184" t="str">
        <f t="shared" si="28"/>
        <v xml:space="preserve"> </v>
      </c>
      <c r="F184">
        <f t="shared" si="27"/>
        <v>1</v>
      </c>
      <c r="G184" t="str">
        <f t="shared" si="29"/>
        <v xml:space="preserve"> </v>
      </c>
      <c r="H184" s="4" t="s">
        <v>503</v>
      </c>
      <c r="I184" s="4" t="s">
        <v>319</v>
      </c>
      <c r="J184" s="4"/>
      <c r="K184" s="4"/>
      <c r="L184" s="4"/>
      <c r="M184" s="5">
        <v>95</v>
      </c>
      <c r="N184" s="4"/>
      <c r="Q184" s="4"/>
      <c r="R184" s="4"/>
      <c r="S184" s="4"/>
      <c r="T184" s="4"/>
      <c r="U184" s="4"/>
      <c r="V184" s="4"/>
      <c r="W184" s="4"/>
      <c r="X184" s="4"/>
      <c r="Y184" s="4"/>
      <c r="Z184" s="4"/>
      <c r="AA184" s="4"/>
      <c r="AB184" s="4"/>
      <c r="AC184" s="4"/>
      <c r="AD184" s="4"/>
      <c r="AE184" s="4"/>
      <c r="AF184" s="4"/>
      <c r="AG184" s="4"/>
      <c r="AH184" s="4"/>
      <c r="AI184" s="4"/>
      <c r="AJ184" s="4"/>
      <c r="AK184" s="1"/>
      <c r="AL184" s="7" t="s">
        <v>488</v>
      </c>
      <c r="AM184" s="21" t="s">
        <v>491</v>
      </c>
      <c r="AN184" s="1" t="s">
        <v>608</v>
      </c>
      <c r="AO184" s="8">
        <v>300</v>
      </c>
      <c r="AP184" s="8" t="s">
        <v>410</v>
      </c>
      <c r="AQ184" s="1" t="s">
        <v>416</v>
      </c>
      <c r="AZ184" s="9" t="s">
        <v>1032</v>
      </c>
      <c r="BA184" s="9" t="s">
        <v>1051</v>
      </c>
      <c r="BB184" s="9" t="s">
        <v>1052</v>
      </c>
      <c r="BE184" s="9"/>
      <c r="BF184" s="9"/>
      <c r="BG184" s="9"/>
      <c r="BJ184" s="128" t="s">
        <v>1207</v>
      </c>
      <c r="BK184" s="128" t="s">
        <v>1207</v>
      </c>
      <c r="BL184" s="129" t="s">
        <v>1207</v>
      </c>
    </row>
    <row r="185" spans="1:64" ht="38.25" customHeight="1" x14ac:dyDescent="0.25">
      <c r="B185" s="9" t="s">
        <v>607</v>
      </c>
      <c r="C185" s="22" t="s">
        <v>142</v>
      </c>
      <c r="D185" s="1">
        <v>18125</v>
      </c>
      <c r="E185" t="str">
        <f t="shared" si="28"/>
        <v xml:space="preserve"> </v>
      </c>
      <c r="F185">
        <f t="shared" si="27"/>
        <v>1</v>
      </c>
      <c r="G185" t="str">
        <f t="shared" si="29"/>
        <v xml:space="preserve"> </v>
      </c>
      <c r="H185" s="4" t="s">
        <v>501</v>
      </c>
      <c r="I185" s="4" t="s">
        <v>320</v>
      </c>
      <c r="J185" s="4" t="s">
        <v>607</v>
      </c>
      <c r="K185" s="4" t="s">
        <v>608</v>
      </c>
      <c r="L185" s="4"/>
      <c r="M185" s="5">
        <v>58</v>
      </c>
      <c r="N185" s="4" t="s">
        <v>1220</v>
      </c>
      <c r="O185" s="9" t="s">
        <v>1299</v>
      </c>
      <c r="Q185" s="4"/>
      <c r="R185" s="4"/>
      <c r="S185" s="4"/>
      <c r="T185" s="4"/>
      <c r="U185" s="4"/>
      <c r="V185" s="4"/>
      <c r="W185" s="4"/>
      <c r="X185" s="4"/>
      <c r="Y185" s="4"/>
      <c r="Z185" s="4"/>
      <c r="AA185" s="4"/>
      <c r="AB185" s="4"/>
      <c r="AC185" s="4"/>
      <c r="AD185" s="4"/>
      <c r="AE185" s="4"/>
      <c r="AF185" s="4"/>
      <c r="AG185" s="4"/>
      <c r="AH185" s="4"/>
      <c r="AI185" s="4"/>
      <c r="AJ185" s="4"/>
      <c r="AK185" s="1" t="s">
        <v>1257</v>
      </c>
      <c r="AL185" s="7" t="s">
        <v>488</v>
      </c>
      <c r="AM185" s="21" t="s">
        <v>491</v>
      </c>
      <c r="AN185" s="1" t="s">
        <v>608</v>
      </c>
      <c r="AO185" s="8">
        <v>142</v>
      </c>
      <c r="AP185" s="8" t="s">
        <v>410</v>
      </c>
      <c r="AQ185" s="1" t="s">
        <v>414</v>
      </c>
      <c r="AT185" s="9" t="s">
        <v>1201</v>
      </c>
      <c r="AU185" s="9" t="s">
        <v>1289</v>
      </c>
      <c r="BE185" s="9"/>
      <c r="BF185" s="9"/>
      <c r="BG185" s="9"/>
      <c r="BJ185" s="128" t="s">
        <v>1207</v>
      </c>
      <c r="BK185" s="128" t="s">
        <v>1207</v>
      </c>
      <c r="BL185" s="129" t="s">
        <v>1207</v>
      </c>
    </row>
    <row r="186" spans="1:64" ht="38.25" customHeight="1" x14ac:dyDescent="0.25">
      <c r="A186" s="9" t="s">
        <v>607</v>
      </c>
      <c r="C186" s="22" t="s">
        <v>182</v>
      </c>
      <c r="D186" s="1">
        <v>37411</v>
      </c>
      <c r="E186" t="str">
        <f t="shared" si="28"/>
        <v xml:space="preserve"> </v>
      </c>
      <c r="F186">
        <f t="shared" si="27"/>
        <v>1</v>
      </c>
      <c r="G186" t="str">
        <f t="shared" si="29"/>
        <v xml:space="preserve"> </v>
      </c>
      <c r="H186" s="4" t="s">
        <v>494</v>
      </c>
      <c r="I186" s="4" t="s">
        <v>357</v>
      </c>
      <c r="J186" s="4"/>
      <c r="K186" s="4"/>
      <c r="L186" s="4"/>
      <c r="M186" s="5">
        <v>22</v>
      </c>
      <c r="N186" s="4"/>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1" t="s">
        <v>662</v>
      </c>
      <c r="AL186" s="4" t="s">
        <v>22</v>
      </c>
      <c r="AM186" s="21" t="s">
        <v>491</v>
      </c>
      <c r="AN186" s="1" t="s">
        <v>608</v>
      </c>
      <c r="AO186" s="8">
        <v>66</v>
      </c>
      <c r="AP186" s="8" t="s">
        <v>410</v>
      </c>
      <c r="AQ186" s="1" t="s">
        <v>414</v>
      </c>
      <c r="AZ186" s="9" t="s">
        <v>1032</v>
      </c>
      <c r="BA186" s="9" t="s">
        <v>1053</v>
      </c>
      <c r="BB186" s="9" t="s">
        <v>1054</v>
      </c>
      <c r="BE186" s="9"/>
      <c r="BF186" s="9"/>
      <c r="BG186" s="9"/>
      <c r="BJ186" s="128" t="s">
        <v>1207</v>
      </c>
      <c r="BK186" s="128" t="s">
        <v>1207</v>
      </c>
      <c r="BL186" s="129" t="s">
        <v>1207</v>
      </c>
    </row>
    <row r="187" spans="1:64" ht="38.25" customHeight="1" x14ac:dyDescent="0.25">
      <c r="B187" s="9" t="s">
        <v>607</v>
      </c>
      <c r="C187" s="42" t="s">
        <v>37</v>
      </c>
      <c r="D187" s="1">
        <v>42944</v>
      </c>
      <c r="E187">
        <f t="shared" si="28"/>
        <v>1</v>
      </c>
      <c r="F187" t="str">
        <f t="shared" si="27"/>
        <v xml:space="preserve"> </v>
      </c>
      <c r="G187" t="str">
        <f t="shared" si="29"/>
        <v xml:space="preserve"> </v>
      </c>
      <c r="H187" s="4" t="s">
        <v>492</v>
      </c>
      <c r="I187" s="4" t="s">
        <v>230</v>
      </c>
      <c r="J187" s="4" t="s">
        <v>607</v>
      </c>
      <c r="K187" s="4" t="s">
        <v>607</v>
      </c>
      <c r="L187" s="4"/>
      <c r="M187" s="5">
        <v>582</v>
      </c>
      <c r="N187" s="4" t="s">
        <v>931</v>
      </c>
      <c r="O187" s="9" t="s">
        <v>1299</v>
      </c>
      <c r="P187" s="9" t="s">
        <v>1383</v>
      </c>
      <c r="Q187" s="4"/>
      <c r="R187" s="4"/>
      <c r="S187" s="4"/>
      <c r="T187" s="4"/>
      <c r="U187" s="4"/>
      <c r="V187" s="4">
        <v>1</v>
      </c>
      <c r="W187" s="4"/>
      <c r="X187" s="4"/>
      <c r="Y187" s="4"/>
      <c r="Z187" s="4"/>
      <c r="AA187" s="4"/>
      <c r="AB187" s="4">
        <v>1</v>
      </c>
      <c r="AC187" s="4"/>
      <c r="AD187" s="4"/>
      <c r="AE187" s="4"/>
      <c r="AF187" s="4"/>
      <c r="AG187" s="4"/>
      <c r="AH187" s="4"/>
      <c r="AI187" s="4"/>
      <c r="AJ187" s="4">
        <v>1</v>
      </c>
      <c r="AK187" s="12" t="s">
        <v>1258</v>
      </c>
      <c r="AL187" s="7" t="s">
        <v>484</v>
      </c>
      <c r="AM187" s="21" t="s">
        <v>491</v>
      </c>
      <c r="AN187" s="1" t="s">
        <v>608</v>
      </c>
      <c r="AO187" s="8">
        <v>2569</v>
      </c>
      <c r="AP187" s="8" t="s">
        <v>410</v>
      </c>
      <c r="AQ187" s="1" t="s">
        <v>421</v>
      </c>
      <c r="AR187" s="1"/>
      <c r="AT187" s="9" t="s">
        <v>1259</v>
      </c>
      <c r="AU187" s="9" t="s">
        <v>1289</v>
      </c>
      <c r="AV187" s="9" t="s">
        <v>932</v>
      </c>
      <c r="AW187" s="9" t="s">
        <v>933</v>
      </c>
      <c r="AX187" s="9" t="s">
        <v>1318</v>
      </c>
      <c r="BE187" s="9"/>
      <c r="BF187" s="9"/>
      <c r="BG187" s="9"/>
      <c r="BJ187" s="128" t="s">
        <v>1207</v>
      </c>
      <c r="BK187" s="128" t="s">
        <v>1207</v>
      </c>
      <c r="BL187" s="129" t="s">
        <v>1207</v>
      </c>
    </row>
    <row r="188" spans="1:64" ht="38.25" customHeight="1" x14ac:dyDescent="0.25">
      <c r="C188" s="23" t="s">
        <v>587</v>
      </c>
      <c r="D188" s="1">
        <v>46037</v>
      </c>
      <c r="E188">
        <f t="shared" si="28"/>
        <v>1</v>
      </c>
      <c r="F188" t="str">
        <f t="shared" si="27"/>
        <v xml:space="preserve"> </v>
      </c>
      <c r="G188" t="str">
        <f t="shared" si="29"/>
        <v xml:space="preserve"> </v>
      </c>
      <c r="H188" s="9" t="s">
        <v>502</v>
      </c>
      <c r="AH188" s="9"/>
      <c r="AK188" s="9"/>
      <c r="AL188" s="4" t="s">
        <v>22</v>
      </c>
      <c r="AM188" s="21" t="s">
        <v>491</v>
      </c>
      <c r="AN188" s="1" t="s">
        <v>608</v>
      </c>
      <c r="AO188" s="20"/>
      <c r="AP188" s="20"/>
      <c r="BE188" s="9"/>
      <c r="BF188" s="9"/>
      <c r="BG188" s="9"/>
      <c r="BJ188" s="128" t="s">
        <v>1207</v>
      </c>
      <c r="BK188" s="128" t="s">
        <v>1207</v>
      </c>
      <c r="BL188" s="129" t="s">
        <v>1207</v>
      </c>
    </row>
    <row r="189" spans="1:64" ht="38.25" customHeight="1" x14ac:dyDescent="0.25">
      <c r="C189" s="23" t="s">
        <v>588</v>
      </c>
      <c r="D189" s="1">
        <v>46037</v>
      </c>
      <c r="E189">
        <f t="shared" si="28"/>
        <v>1</v>
      </c>
      <c r="F189" t="str">
        <f t="shared" si="27"/>
        <v xml:space="preserve"> </v>
      </c>
      <c r="G189" t="str">
        <f t="shared" si="29"/>
        <v xml:space="preserve"> </v>
      </c>
      <c r="H189" s="9" t="s">
        <v>502</v>
      </c>
      <c r="AH189" s="9"/>
      <c r="AK189" s="9"/>
      <c r="AL189" s="4" t="s">
        <v>22</v>
      </c>
      <c r="AM189" s="21" t="s">
        <v>491</v>
      </c>
      <c r="AN189" s="1" t="s">
        <v>608</v>
      </c>
      <c r="AO189" s="20"/>
      <c r="AP189" s="20"/>
      <c r="BE189" s="9"/>
      <c r="BF189" s="9"/>
      <c r="BG189" s="9"/>
      <c r="BJ189" s="128" t="s">
        <v>1207</v>
      </c>
      <c r="BK189" s="128" t="s">
        <v>1207</v>
      </c>
      <c r="BL189" s="129" t="s">
        <v>1207</v>
      </c>
    </row>
    <row r="190" spans="1:64" ht="38.25" customHeight="1" x14ac:dyDescent="0.25">
      <c r="C190" s="23" t="s">
        <v>589</v>
      </c>
      <c r="D190" s="1">
        <v>46037</v>
      </c>
      <c r="E190">
        <f t="shared" si="28"/>
        <v>1</v>
      </c>
      <c r="F190" t="str">
        <f t="shared" si="27"/>
        <v xml:space="preserve"> </v>
      </c>
      <c r="G190" t="str">
        <f t="shared" si="29"/>
        <v xml:space="preserve"> </v>
      </c>
      <c r="H190" s="9" t="s">
        <v>502</v>
      </c>
      <c r="AH190" s="9"/>
      <c r="AK190" s="9"/>
      <c r="AL190" s="4" t="s">
        <v>22</v>
      </c>
      <c r="AM190" s="21" t="s">
        <v>491</v>
      </c>
      <c r="AN190" s="1" t="s">
        <v>608</v>
      </c>
      <c r="AO190" s="20"/>
      <c r="AP190" s="20"/>
      <c r="BE190" s="9"/>
      <c r="BF190" s="9"/>
      <c r="BG190" s="9"/>
      <c r="BJ190" s="128" t="s">
        <v>1207</v>
      </c>
      <c r="BK190" s="128" t="s">
        <v>1207</v>
      </c>
      <c r="BL190" s="129" t="s">
        <v>1207</v>
      </c>
    </row>
    <row r="191" spans="1:64" ht="38.25" customHeight="1" x14ac:dyDescent="0.25">
      <c r="A191" s="9" t="s">
        <v>607</v>
      </c>
      <c r="C191" s="22" t="s">
        <v>183</v>
      </c>
      <c r="D191" s="1">
        <v>46037</v>
      </c>
      <c r="E191">
        <f t="shared" si="28"/>
        <v>1</v>
      </c>
      <c r="F191" t="str">
        <f t="shared" si="27"/>
        <v xml:space="preserve"> </v>
      </c>
      <c r="G191" t="str">
        <f t="shared" si="29"/>
        <v xml:space="preserve"> </v>
      </c>
      <c r="H191" s="4" t="s">
        <v>502</v>
      </c>
      <c r="I191" s="4" t="s">
        <v>358</v>
      </c>
      <c r="J191" s="4" t="s">
        <v>607</v>
      </c>
      <c r="K191" s="4" t="s">
        <v>607</v>
      </c>
      <c r="L191" s="4" t="s">
        <v>607</v>
      </c>
      <c r="M191" s="5">
        <v>99</v>
      </c>
      <c r="N191" s="4" t="s">
        <v>823</v>
      </c>
      <c r="O191" s="9" t="s">
        <v>1295</v>
      </c>
      <c r="Q191" s="4">
        <v>0</v>
      </c>
      <c r="R191" s="4">
        <v>0</v>
      </c>
      <c r="S191" s="4">
        <v>0</v>
      </c>
      <c r="T191" s="4">
        <v>0</v>
      </c>
      <c r="U191" s="4">
        <v>2</v>
      </c>
      <c r="V191" s="4">
        <v>2</v>
      </c>
      <c r="W191" s="4">
        <v>0</v>
      </c>
      <c r="X191" s="4">
        <v>2</v>
      </c>
      <c r="Y191" s="4">
        <v>0</v>
      </c>
      <c r="Z191" s="4">
        <v>2</v>
      </c>
      <c r="AA191" s="4">
        <v>0</v>
      </c>
      <c r="AB191" s="4">
        <v>0</v>
      </c>
      <c r="AC191" s="4">
        <v>2</v>
      </c>
      <c r="AD191" s="4">
        <v>3</v>
      </c>
      <c r="AE191" s="4">
        <v>1</v>
      </c>
      <c r="AF191" s="4">
        <v>1</v>
      </c>
      <c r="AG191" s="4">
        <v>2</v>
      </c>
      <c r="AH191" s="4">
        <v>1</v>
      </c>
      <c r="AI191" s="4">
        <v>3</v>
      </c>
      <c r="AJ191" s="4">
        <v>1</v>
      </c>
      <c r="AK191" s="1" t="s">
        <v>822</v>
      </c>
      <c r="AL191" s="4" t="s">
        <v>22</v>
      </c>
      <c r="AM191" s="21" t="s">
        <v>491</v>
      </c>
      <c r="AN191" s="1" t="s">
        <v>608</v>
      </c>
      <c r="AO191" s="8">
        <v>327</v>
      </c>
      <c r="AP191" s="8" t="s">
        <v>411</v>
      </c>
      <c r="AQ191" s="1" t="s">
        <v>471</v>
      </c>
      <c r="AT191" s="9" t="s">
        <v>824</v>
      </c>
      <c r="AU191" s="9" t="s">
        <v>1290</v>
      </c>
      <c r="AZ191" s="9">
        <v>0</v>
      </c>
      <c r="BA191" s="9" t="s">
        <v>1118</v>
      </c>
      <c r="BB191" s="9" t="s">
        <v>1133</v>
      </c>
      <c r="BE191" s="9"/>
      <c r="BF191" s="9" t="s">
        <v>16</v>
      </c>
      <c r="BG191" s="9"/>
      <c r="BJ191" s="128" t="s">
        <v>1207</v>
      </c>
      <c r="BK191" s="128">
        <v>1</v>
      </c>
      <c r="BL191" s="129" t="s">
        <v>1207</v>
      </c>
    </row>
    <row r="192" spans="1:64" ht="38.25" customHeight="1" x14ac:dyDescent="0.25">
      <c r="A192" s="9" t="s">
        <v>607</v>
      </c>
      <c r="C192" s="22" t="s">
        <v>184</v>
      </c>
      <c r="D192" s="1">
        <v>41389</v>
      </c>
      <c r="E192">
        <f t="shared" si="28"/>
        <v>1</v>
      </c>
      <c r="F192" t="str">
        <f t="shared" si="27"/>
        <v xml:space="preserve"> </v>
      </c>
      <c r="G192" t="str">
        <f t="shared" si="29"/>
        <v xml:space="preserve"> </v>
      </c>
      <c r="H192" s="4" t="s">
        <v>503</v>
      </c>
      <c r="I192" s="4" t="s">
        <v>359</v>
      </c>
      <c r="J192" s="4" t="s">
        <v>608</v>
      </c>
      <c r="K192" s="4" t="s">
        <v>607</v>
      </c>
      <c r="L192" s="4" t="s">
        <v>607</v>
      </c>
      <c r="M192" s="5">
        <v>20</v>
      </c>
      <c r="N192" s="4" t="s">
        <v>622</v>
      </c>
      <c r="O192" s="9" t="s">
        <v>1297</v>
      </c>
      <c r="Q192" s="4">
        <v>1</v>
      </c>
      <c r="R192" s="4">
        <v>2</v>
      </c>
      <c r="S192" s="4">
        <v>1</v>
      </c>
      <c r="T192" s="4">
        <v>1</v>
      </c>
      <c r="U192" s="4">
        <v>3</v>
      </c>
      <c r="V192" s="4">
        <v>3</v>
      </c>
      <c r="W192" s="4">
        <v>1</v>
      </c>
      <c r="X192" s="4">
        <v>0</v>
      </c>
      <c r="Y192" s="4">
        <v>0</v>
      </c>
      <c r="Z192" s="4">
        <v>2</v>
      </c>
      <c r="AA192" s="4">
        <v>2</v>
      </c>
      <c r="AB192" s="4">
        <v>3</v>
      </c>
      <c r="AC192" s="4"/>
      <c r="AD192" s="4"/>
      <c r="AE192" s="4"/>
      <c r="AF192" s="4"/>
      <c r="AG192" s="4">
        <v>3</v>
      </c>
      <c r="AH192" s="4">
        <v>3</v>
      </c>
      <c r="AI192" s="4">
        <v>3</v>
      </c>
      <c r="AJ192" s="4">
        <v>3</v>
      </c>
      <c r="AK192" s="1" t="s">
        <v>828</v>
      </c>
      <c r="AL192" s="4" t="s">
        <v>22</v>
      </c>
      <c r="AM192" s="21" t="s">
        <v>491</v>
      </c>
      <c r="AN192" s="1" t="s">
        <v>608</v>
      </c>
      <c r="AO192" s="8">
        <v>40</v>
      </c>
      <c r="AP192" s="8" t="s">
        <v>412</v>
      </c>
      <c r="AQ192" s="1" t="s">
        <v>414</v>
      </c>
      <c r="AT192" s="9" t="s">
        <v>624</v>
      </c>
      <c r="AU192" s="9" t="s">
        <v>1289</v>
      </c>
      <c r="AZ192" s="9" t="s">
        <v>1029</v>
      </c>
      <c r="BA192" s="9" t="s">
        <v>1066</v>
      </c>
      <c r="BB192" s="9" t="s">
        <v>1065</v>
      </c>
      <c r="BE192" s="9"/>
      <c r="BF192" s="9"/>
      <c r="BG192" s="9"/>
      <c r="BJ192" s="128" t="s">
        <v>1207</v>
      </c>
      <c r="BK192" s="128" t="s">
        <v>1207</v>
      </c>
      <c r="BL192" s="129" t="s">
        <v>1207</v>
      </c>
    </row>
    <row r="193" spans="1:64" ht="38.25" customHeight="1" x14ac:dyDescent="0.25">
      <c r="C193" s="22" t="s">
        <v>185</v>
      </c>
      <c r="D193" s="1">
        <v>46037</v>
      </c>
      <c r="E193">
        <f t="shared" si="28"/>
        <v>1</v>
      </c>
      <c r="F193" t="str">
        <f t="shared" si="27"/>
        <v xml:space="preserve"> </v>
      </c>
      <c r="G193" t="str">
        <f t="shared" si="29"/>
        <v xml:space="preserve"> </v>
      </c>
      <c r="H193" s="4" t="s">
        <v>502</v>
      </c>
      <c r="I193" s="4" t="s">
        <v>358</v>
      </c>
      <c r="J193" s="4"/>
      <c r="K193" s="4"/>
      <c r="L193" s="4"/>
      <c r="M193" s="5">
        <v>99</v>
      </c>
      <c r="N193" s="4"/>
      <c r="O193" s="9" t="s">
        <v>1295</v>
      </c>
      <c r="P193" s="9" t="s">
        <v>1383</v>
      </c>
      <c r="Q193" s="4"/>
      <c r="R193" s="4"/>
      <c r="S193" s="4"/>
      <c r="T193" s="4"/>
      <c r="U193" s="4"/>
      <c r="V193" s="4"/>
      <c r="W193" s="4"/>
      <c r="X193" s="4"/>
      <c r="Y193" s="4"/>
      <c r="Z193" s="4"/>
      <c r="AA193" s="4"/>
      <c r="AB193" s="4"/>
      <c r="AC193" s="4"/>
      <c r="AD193" s="4"/>
      <c r="AE193" s="4"/>
      <c r="AF193" s="4"/>
      <c r="AG193" s="4"/>
      <c r="AH193" s="4"/>
      <c r="AI193" s="4"/>
      <c r="AJ193" s="4"/>
      <c r="AK193" s="1"/>
      <c r="AL193" s="4" t="s">
        <v>22</v>
      </c>
      <c r="AM193" s="21" t="s">
        <v>491</v>
      </c>
      <c r="AN193" s="1" t="s">
        <v>608</v>
      </c>
      <c r="AO193" s="8"/>
      <c r="AP193" s="8"/>
      <c r="AQ193" s="1"/>
      <c r="BE193" s="9"/>
      <c r="BF193" s="9"/>
      <c r="BG193" s="9"/>
      <c r="BJ193" s="128" t="s">
        <v>1207</v>
      </c>
      <c r="BK193" s="128" t="s">
        <v>1207</v>
      </c>
      <c r="BL193" s="129" t="s">
        <v>1207</v>
      </c>
    </row>
    <row r="194" spans="1:64" ht="38.25" customHeight="1" x14ac:dyDescent="0.25">
      <c r="C194" s="22" t="s">
        <v>590</v>
      </c>
      <c r="D194" s="1">
        <v>46037</v>
      </c>
      <c r="E194">
        <f t="shared" si="28"/>
        <v>1</v>
      </c>
      <c r="F194" t="str">
        <f t="shared" si="27"/>
        <v xml:space="preserve"> </v>
      </c>
      <c r="G194" t="str">
        <f t="shared" si="29"/>
        <v xml:space="preserve"> </v>
      </c>
      <c r="H194" s="4" t="s">
        <v>511</v>
      </c>
      <c r="I194" s="4"/>
      <c r="J194" s="4"/>
      <c r="K194" s="4"/>
      <c r="L194" s="4"/>
      <c r="M194" s="5"/>
      <c r="N194" s="4"/>
      <c r="Q194" s="4"/>
      <c r="R194" s="4"/>
      <c r="S194" s="4"/>
      <c r="T194" s="4"/>
      <c r="U194" s="4"/>
      <c r="V194" s="4"/>
      <c r="W194" s="4"/>
      <c r="X194" s="4"/>
      <c r="Y194" s="4"/>
      <c r="Z194" s="4"/>
      <c r="AA194" s="4"/>
      <c r="AB194" s="4"/>
      <c r="AC194" s="4"/>
      <c r="AD194" s="4"/>
      <c r="AE194" s="4"/>
      <c r="AF194" s="4"/>
      <c r="AG194" s="4"/>
      <c r="AH194" s="4"/>
      <c r="AI194" s="4"/>
      <c r="AJ194" s="4"/>
      <c r="AK194" s="1"/>
      <c r="AL194" s="4" t="s">
        <v>22</v>
      </c>
      <c r="AM194" s="21" t="s">
        <v>491</v>
      </c>
      <c r="AN194" s="1" t="s">
        <v>608</v>
      </c>
      <c r="AO194" s="8"/>
      <c r="AP194" s="8"/>
      <c r="AQ194" s="1"/>
      <c r="BE194" s="9"/>
      <c r="BF194" s="9"/>
      <c r="BG194" s="9"/>
      <c r="BJ194" s="128" t="s">
        <v>1207</v>
      </c>
      <c r="BK194" s="128" t="s">
        <v>1207</v>
      </c>
      <c r="BL194" s="129" t="s">
        <v>1207</v>
      </c>
    </row>
    <row r="195" spans="1:64" ht="38.25" customHeight="1" x14ac:dyDescent="0.25">
      <c r="A195" s="9" t="s">
        <v>607</v>
      </c>
      <c r="C195" s="22" t="s">
        <v>186</v>
      </c>
      <c r="D195" s="1">
        <v>37411</v>
      </c>
      <c r="E195" t="str">
        <f t="shared" si="28"/>
        <v xml:space="preserve"> </v>
      </c>
      <c r="F195">
        <f t="shared" si="27"/>
        <v>1</v>
      </c>
      <c r="G195" t="str">
        <f t="shared" si="29"/>
        <v xml:space="preserve"> </v>
      </c>
      <c r="H195" s="4" t="s">
        <v>494</v>
      </c>
      <c r="I195" s="4" t="s">
        <v>360</v>
      </c>
      <c r="J195" s="4" t="s">
        <v>608</v>
      </c>
      <c r="K195" s="4" t="s">
        <v>608</v>
      </c>
      <c r="L195" s="4" t="s">
        <v>607</v>
      </c>
      <c r="M195" s="5">
        <v>39</v>
      </c>
      <c r="N195" s="4" t="s">
        <v>622</v>
      </c>
      <c r="O195" s="9" t="s">
        <v>1302</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1" t="s">
        <v>662</v>
      </c>
      <c r="AL195" s="4" t="s">
        <v>22</v>
      </c>
      <c r="AM195" s="21" t="s">
        <v>491</v>
      </c>
      <c r="AN195" s="1" t="s">
        <v>608</v>
      </c>
      <c r="AO195" s="8">
        <v>90</v>
      </c>
      <c r="AP195" s="8" t="s">
        <v>410</v>
      </c>
      <c r="AQ195" s="1" t="s">
        <v>414</v>
      </c>
      <c r="AT195" s="9" t="s">
        <v>614</v>
      </c>
      <c r="AU195" s="9" t="s">
        <v>1290</v>
      </c>
      <c r="AZ195" s="9" t="s">
        <v>1038</v>
      </c>
      <c r="BA195" s="9" t="s">
        <v>1091</v>
      </c>
      <c r="BB195" s="9" t="s">
        <v>1076</v>
      </c>
      <c r="BE195" s="9"/>
      <c r="BF195" s="9"/>
      <c r="BG195" s="9"/>
      <c r="BJ195" s="128" t="s">
        <v>1207</v>
      </c>
      <c r="BK195" s="128" t="s">
        <v>1207</v>
      </c>
      <c r="BL195" s="129" t="s">
        <v>1207</v>
      </c>
    </row>
    <row r="196" spans="1:64" ht="38.25" customHeight="1" x14ac:dyDescent="0.25">
      <c r="C196" s="22" t="s">
        <v>187</v>
      </c>
      <c r="D196" s="1">
        <v>46037</v>
      </c>
      <c r="E196">
        <f t="shared" si="28"/>
        <v>1</v>
      </c>
      <c r="F196" t="str">
        <f t="shared" si="27"/>
        <v xml:space="preserve"> </v>
      </c>
      <c r="G196" t="str">
        <f t="shared" si="29"/>
        <v xml:space="preserve"> </v>
      </c>
      <c r="H196" s="4" t="s">
        <v>514</v>
      </c>
      <c r="I196" s="4" t="s">
        <v>361</v>
      </c>
      <c r="J196" s="4"/>
      <c r="K196" s="4"/>
      <c r="L196" s="4"/>
      <c r="M196" s="5"/>
      <c r="N196" s="4"/>
      <c r="Q196" s="4"/>
      <c r="R196" s="4"/>
      <c r="S196" s="4"/>
      <c r="T196" s="4"/>
      <c r="U196" s="4"/>
      <c r="V196" s="4"/>
      <c r="W196" s="4"/>
      <c r="X196" s="4"/>
      <c r="Y196" s="4"/>
      <c r="Z196" s="4"/>
      <c r="AA196" s="4"/>
      <c r="AB196" s="4"/>
      <c r="AC196" s="4"/>
      <c r="AD196" s="4"/>
      <c r="AE196" s="4"/>
      <c r="AF196" s="4"/>
      <c r="AG196" s="4"/>
      <c r="AH196" s="4"/>
      <c r="AI196" s="4"/>
      <c r="AJ196" s="4"/>
      <c r="AK196" s="1"/>
      <c r="AL196" s="4" t="s">
        <v>22</v>
      </c>
      <c r="AM196" s="21" t="s">
        <v>491</v>
      </c>
      <c r="AN196" s="1" t="s">
        <v>608</v>
      </c>
      <c r="AO196" s="8"/>
      <c r="AP196" s="8"/>
      <c r="AQ196" s="1"/>
      <c r="BE196" s="9"/>
      <c r="BF196" s="9"/>
      <c r="BG196" s="9"/>
      <c r="BJ196" s="128" t="s">
        <v>1207</v>
      </c>
      <c r="BK196" s="128" t="s">
        <v>1207</v>
      </c>
      <c r="BL196" s="129" t="s">
        <v>1207</v>
      </c>
    </row>
    <row r="197" spans="1:64" ht="38.25" customHeight="1" x14ac:dyDescent="0.25">
      <c r="C197" s="22" t="s">
        <v>594</v>
      </c>
      <c r="D197" s="1">
        <v>46037</v>
      </c>
      <c r="E197">
        <f t="shared" si="28"/>
        <v>1</v>
      </c>
      <c r="F197" t="str">
        <f t="shared" si="27"/>
        <v xml:space="preserve"> </v>
      </c>
      <c r="G197" t="str">
        <f t="shared" si="29"/>
        <v xml:space="preserve"> </v>
      </c>
      <c r="H197" s="4" t="s">
        <v>503</v>
      </c>
      <c r="I197" s="4"/>
      <c r="J197" s="4"/>
      <c r="K197" s="4"/>
      <c r="L197" s="4"/>
      <c r="M197" s="5"/>
      <c r="N197" s="4"/>
      <c r="Q197" s="4"/>
      <c r="R197" s="4"/>
      <c r="S197" s="4"/>
      <c r="T197" s="4"/>
      <c r="U197" s="4"/>
      <c r="V197" s="4"/>
      <c r="W197" s="4"/>
      <c r="X197" s="4"/>
      <c r="Y197" s="4"/>
      <c r="Z197" s="4"/>
      <c r="AA197" s="4"/>
      <c r="AB197" s="4"/>
      <c r="AC197" s="4"/>
      <c r="AD197" s="4"/>
      <c r="AE197" s="4"/>
      <c r="AF197" s="4"/>
      <c r="AG197" s="4"/>
      <c r="AH197" s="4"/>
      <c r="AI197" s="4"/>
      <c r="AJ197" s="4"/>
      <c r="AK197" s="1"/>
      <c r="AL197" s="4" t="s">
        <v>22</v>
      </c>
      <c r="AM197" s="21" t="s">
        <v>491</v>
      </c>
      <c r="AN197" s="1" t="s">
        <v>608</v>
      </c>
      <c r="AO197" s="8"/>
      <c r="AP197" s="24"/>
      <c r="AQ197" s="1"/>
      <c r="BE197" s="9"/>
      <c r="BF197" s="9"/>
      <c r="BG197" s="9"/>
      <c r="BJ197" s="128" t="s">
        <v>1207</v>
      </c>
      <c r="BK197" s="128" t="s">
        <v>1207</v>
      </c>
      <c r="BL197" s="129" t="s">
        <v>1207</v>
      </c>
    </row>
    <row r="198" spans="1:64" ht="38.25" customHeight="1" x14ac:dyDescent="0.25">
      <c r="C198" s="22" t="s">
        <v>595</v>
      </c>
      <c r="D198" s="1">
        <v>41389</v>
      </c>
      <c r="E198">
        <f t="shared" si="28"/>
        <v>1</v>
      </c>
      <c r="F198" t="str">
        <f t="shared" si="27"/>
        <v xml:space="preserve"> </v>
      </c>
      <c r="G198" t="str">
        <f t="shared" si="29"/>
        <v xml:space="preserve"> </v>
      </c>
      <c r="H198" s="4" t="s">
        <v>503</v>
      </c>
      <c r="I198" s="4"/>
      <c r="J198" s="4"/>
      <c r="K198" s="4"/>
      <c r="L198" s="4"/>
      <c r="M198" s="5"/>
      <c r="N198" s="4"/>
      <c r="Q198" s="4"/>
      <c r="R198" s="4"/>
      <c r="S198" s="4"/>
      <c r="T198" s="4"/>
      <c r="U198" s="4"/>
      <c r="V198" s="4"/>
      <c r="W198" s="4"/>
      <c r="X198" s="4"/>
      <c r="Y198" s="4"/>
      <c r="Z198" s="4"/>
      <c r="AA198" s="4"/>
      <c r="AB198" s="4"/>
      <c r="AC198" s="4"/>
      <c r="AD198" s="4"/>
      <c r="AE198" s="4"/>
      <c r="AF198" s="4"/>
      <c r="AG198" s="4"/>
      <c r="AH198" s="4"/>
      <c r="AI198" s="4"/>
      <c r="AJ198" s="4"/>
      <c r="AK198" s="1"/>
      <c r="AL198" s="4" t="s">
        <v>22</v>
      </c>
      <c r="AM198" s="21" t="s">
        <v>491</v>
      </c>
      <c r="AN198" s="1" t="s">
        <v>608</v>
      </c>
      <c r="AO198" s="8"/>
      <c r="AP198" s="24"/>
      <c r="AQ198" s="1"/>
      <c r="BE198" s="9"/>
      <c r="BF198" s="9"/>
      <c r="BG198" s="9"/>
      <c r="BJ198" s="128" t="s">
        <v>1207</v>
      </c>
      <c r="BK198" s="128" t="s">
        <v>1207</v>
      </c>
      <c r="BL198" s="129" t="s">
        <v>1207</v>
      </c>
    </row>
    <row r="199" spans="1:64" ht="38.25" customHeight="1" x14ac:dyDescent="0.25">
      <c r="A199" s="9" t="s">
        <v>607</v>
      </c>
      <c r="C199" s="22" t="s">
        <v>188</v>
      </c>
      <c r="D199" s="1">
        <v>46037</v>
      </c>
      <c r="E199">
        <f t="shared" si="28"/>
        <v>1</v>
      </c>
      <c r="F199" t="str">
        <f t="shared" si="27"/>
        <v xml:space="preserve"> </v>
      </c>
      <c r="G199" t="str">
        <f t="shared" si="29"/>
        <v xml:space="preserve"> </v>
      </c>
      <c r="H199" s="4" t="s">
        <v>494</v>
      </c>
      <c r="I199" s="4" t="s">
        <v>362</v>
      </c>
      <c r="J199" s="4" t="s">
        <v>608</v>
      </c>
      <c r="K199" s="4" t="s">
        <v>607</v>
      </c>
      <c r="L199" s="4" t="s">
        <v>607</v>
      </c>
      <c r="M199" s="5">
        <v>55</v>
      </c>
      <c r="N199" s="4" t="s">
        <v>830</v>
      </c>
      <c r="O199" s="9" t="s">
        <v>1298</v>
      </c>
      <c r="Q199" s="4">
        <v>0</v>
      </c>
      <c r="R199" s="4">
        <v>0</v>
      </c>
      <c r="S199" s="4">
        <v>0</v>
      </c>
      <c r="T199" s="4">
        <v>0</v>
      </c>
      <c r="U199" s="4">
        <v>0</v>
      </c>
      <c r="V199" s="4">
        <v>0</v>
      </c>
      <c r="W199" s="4">
        <v>0</v>
      </c>
      <c r="X199" s="4">
        <v>0</v>
      </c>
      <c r="Y199" s="4">
        <v>0</v>
      </c>
      <c r="Z199" s="4">
        <v>0</v>
      </c>
      <c r="AA199" s="4">
        <v>0</v>
      </c>
      <c r="AB199" s="4">
        <v>0</v>
      </c>
      <c r="AC199" s="4">
        <v>0</v>
      </c>
      <c r="AD199" s="4">
        <v>0</v>
      </c>
      <c r="AE199" s="4">
        <v>0</v>
      </c>
      <c r="AF199" s="4">
        <v>0</v>
      </c>
      <c r="AG199" s="4">
        <v>1</v>
      </c>
      <c r="AH199" s="4"/>
      <c r="AI199" s="4">
        <v>1</v>
      </c>
      <c r="AJ199" s="4">
        <v>1</v>
      </c>
      <c r="AK199" s="1" t="s">
        <v>829</v>
      </c>
      <c r="AL199" s="4" t="s">
        <v>22</v>
      </c>
      <c r="AM199" s="21" t="s">
        <v>491</v>
      </c>
      <c r="AN199" s="1" t="s">
        <v>608</v>
      </c>
      <c r="AO199" s="8"/>
      <c r="AP199" s="8"/>
      <c r="AQ199" s="1"/>
      <c r="AT199" s="9" t="s">
        <v>624</v>
      </c>
      <c r="AU199" s="9" t="s">
        <v>1289</v>
      </c>
      <c r="BE199" s="9"/>
      <c r="BF199" s="9"/>
      <c r="BG199" s="9"/>
      <c r="BJ199" s="128" t="s">
        <v>1207</v>
      </c>
      <c r="BK199" s="128" t="s">
        <v>1207</v>
      </c>
      <c r="BL199" s="129" t="s">
        <v>1207</v>
      </c>
    </row>
    <row r="200" spans="1:64" ht="38.25" customHeight="1" x14ac:dyDescent="0.25">
      <c r="A200" s="9" t="s">
        <v>607</v>
      </c>
      <c r="C200" s="22" t="s">
        <v>110</v>
      </c>
      <c r="D200" s="1">
        <v>51277</v>
      </c>
      <c r="E200" t="str">
        <f t="shared" si="28"/>
        <v xml:space="preserve"> </v>
      </c>
      <c r="F200" t="str">
        <f t="shared" si="27"/>
        <v xml:space="preserve"> </v>
      </c>
      <c r="G200">
        <f t="shared" si="29"/>
        <v>1</v>
      </c>
      <c r="H200" s="4" t="s">
        <v>503</v>
      </c>
      <c r="I200" s="4" t="s">
        <v>1017</v>
      </c>
      <c r="J200" s="4" t="s">
        <v>608</v>
      </c>
      <c r="K200" s="4" t="s">
        <v>608</v>
      </c>
      <c r="L200" s="4" t="s">
        <v>607</v>
      </c>
      <c r="M200" s="5">
        <v>102</v>
      </c>
      <c r="N200" s="4" t="s">
        <v>832</v>
      </c>
      <c r="O200" s="9" t="s">
        <v>1298</v>
      </c>
      <c r="Q200" s="4">
        <v>1</v>
      </c>
      <c r="R200" s="4">
        <v>1</v>
      </c>
      <c r="S200" s="4">
        <v>1</v>
      </c>
      <c r="T200" s="4">
        <v>0</v>
      </c>
      <c r="U200" s="4">
        <v>1</v>
      </c>
      <c r="V200" s="4">
        <v>1</v>
      </c>
      <c r="W200" s="4">
        <v>1</v>
      </c>
      <c r="X200" s="4">
        <v>0</v>
      </c>
      <c r="Y200" s="4">
        <v>0</v>
      </c>
      <c r="Z200" s="4">
        <v>1</v>
      </c>
      <c r="AA200" s="4">
        <v>1</v>
      </c>
      <c r="AB200" s="4">
        <v>1</v>
      </c>
      <c r="AC200" s="4">
        <v>2</v>
      </c>
      <c r="AD200" s="4">
        <v>2</v>
      </c>
      <c r="AE200" s="4">
        <v>0</v>
      </c>
      <c r="AF200" s="4">
        <v>1</v>
      </c>
      <c r="AG200" s="4">
        <v>1</v>
      </c>
      <c r="AH200" s="4">
        <v>1</v>
      </c>
      <c r="AI200" s="4">
        <v>1</v>
      </c>
      <c r="AJ200" s="4">
        <v>1</v>
      </c>
      <c r="AK200" s="1" t="s">
        <v>831</v>
      </c>
      <c r="AL200" s="7" t="s">
        <v>486</v>
      </c>
      <c r="AM200" s="21" t="s">
        <v>491</v>
      </c>
      <c r="AN200" s="1" t="s">
        <v>608</v>
      </c>
      <c r="AO200" s="8">
        <v>160</v>
      </c>
      <c r="AP200" s="8" t="s">
        <v>411</v>
      </c>
      <c r="AQ200" s="1" t="s">
        <v>455</v>
      </c>
      <c r="AT200" s="9" t="s">
        <v>614</v>
      </c>
      <c r="AU200" s="9" t="s">
        <v>1290</v>
      </c>
      <c r="AV200" s="9" t="s">
        <v>1174</v>
      </c>
      <c r="AW200" s="9" t="s">
        <v>1175</v>
      </c>
      <c r="AX200" s="9" t="s">
        <v>1316</v>
      </c>
      <c r="AY200" s="9" t="s">
        <v>1018</v>
      </c>
      <c r="AZ200" s="9" t="s">
        <v>1038</v>
      </c>
      <c r="BA200" s="9" t="s">
        <v>1055</v>
      </c>
      <c r="BB200" s="9" t="s">
        <v>1042</v>
      </c>
      <c r="BE200" s="9"/>
      <c r="BF200" s="9"/>
      <c r="BG200" s="9"/>
      <c r="BJ200" s="128" t="s">
        <v>1207</v>
      </c>
      <c r="BK200" s="128" t="s">
        <v>1207</v>
      </c>
      <c r="BL200" s="129" t="s">
        <v>1207</v>
      </c>
    </row>
    <row r="201" spans="1:64" ht="38.25" customHeight="1" x14ac:dyDescent="0.25">
      <c r="A201" s="9" t="s">
        <v>607</v>
      </c>
      <c r="B201" s="9" t="s">
        <v>607</v>
      </c>
      <c r="C201" s="22" t="s">
        <v>189</v>
      </c>
      <c r="D201" s="1">
        <v>45489</v>
      </c>
      <c r="E201">
        <f t="shared" si="28"/>
        <v>1</v>
      </c>
      <c r="F201" t="str">
        <f t="shared" si="27"/>
        <v xml:space="preserve"> </v>
      </c>
      <c r="G201" t="str">
        <f t="shared" si="29"/>
        <v xml:space="preserve"> </v>
      </c>
      <c r="H201" s="4" t="s">
        <v>511</v>
      </c>
      <c r="I201" s="4" t="s">
        <v>363</v>
      </c>
      <c r="J201" s="4" t="s">
        <v>607</v>
      </c>
      <c r="K201" s="4" t="s">
        <v>607</v>
      </c>
      <c r="L201" s="4" t="s">
        <v>607</v>
      </c>
      <c r="M201" s="5">
        <f>116+2547</f>
        <v>2663</v>
      </c>
      <c r="N201" s="4" t="s">
        <v>835</v>
      </c>
      <c r="O201" s="9" t="s">
        <v>1302</v>
      </c>
      <c r="Q201" s="4">
        <v>1</v>
      </c>
      <c r="R201" s="4">
        <v>1</v>
      </c>
      <c r="S201" s="4">
        <v>1</v>
      </c>
      <c r="T201" s="4">
        <v>1</v>
      </c>
      <c r="U201" s="4">
        <v>1</v>
      </c>
      <c r="V201" s="4">
        <v>2</v>
      </c>
      <c r="W201" s="4">
        <v>1</v>
      </c>
      <c r="X201" s="4">
        <v>0</v>
      </c>
      <c r="Y201" s="4">
        <v>0</v>
      </c>
      <c r="Z201" s="4">
        <v>1</v>
      </c>
      <c r="AA201" s="4">
        <v>0</v>
      </c>
      <c r="AB201" s="4">
        <v>1</v>
      </c>
      <c r="AC201" s="4">
        <v>1</v>
      </c>
      <c r="AD201" s="4">
        <v>2</v>
      </c>
      <c r="AE201" s="4">
        <v>1</v>
      </c>
      <c r="AF201" s="4">
        <v>0</v>
      </c>
      <c r="AG201" s="4">
        <v>1</v>
      </c>
      <c r="AH201" s="4">
        <v>1</v>
      </c>
      <c r="AI201" s="4">
        <v>2</v>
      </c>
      <c r="AJ201" s="4">
        <v>1</v>
      </c>
      <c r="AK201" s="1" t="s">
        <v>833</v>
      </c>
      <c r="AL201" s="4" t="s">
        <v>22</v>
      </c>
      <c r="AM201" s="21" t="s">
        <v>491</v>
      </c>
      <c r="AN201" s="1" t="s">
        <v>608</v>
      </c>
      <c r="AO201" s="8">
        <v>6116</v>
      </c>
      <c r="AP201" s="8" t="s">
        <v>410</v>
      </c>
      <c r="AQ201" s="1" t="s">
        <v>472</v>
      </c>
      <c r="AT201" s="9" t="s">
        <v>614</v>
      </c>
      <c r="AU201" s="9" t="s">
        <v>1290</v>
      </c>
      <c r="AV201" s="9" t="s">
        <v>834</v>
      </c>
      <c r="BE201" s="9"/>
      <c r="BF201" s="9"/>
      <c r="BG201" s="9"/>
      <c r="BI201" s="9" t="s">
        <v>872</v>
      </c>
      <c r="BJ201" s="128" t="s">
        <v>1207</v>
      </c>
      <c r="BK201" s="128" t="s">
        <v>1207</v>
      </c>
      <c r="BL201" s="129" t="s">
        <v>1207</v>
      </c>
    </row>
    <row r="202" spans="1:64" ht="38.25" customHeight="1" x14ac:dyDescent="0.25">
      <c r="A202" s="9" t="s">
        <v>607</v>
      </c>
      <c r="B202" s="9" t="s">
        <v>607</v>
      </c>
      <c r="C202" s="22" t="s">
        <v>190</v>
      </c>
      <c r="D202" s="1">
        <v>45489</v>
      </c>
      <c r="E202">
        <f t="shared" si="28"/>
        <v>1</v>
      </c>
      <c r="F202" t="str">
        <f t="shared" ref="F202:F231" si="30">IF(D202&lt;38270,1," ")</f>
        <v xml:space="preserve"> </v>
      </c>
      <c r="G202" t="str">
        <f t="shared" si="29"/>
        <v xml:space="preserve"> </v>
      </c>
      <c r="H202" s="4" t="s">
        <v>511</v>
      </c>
      <c r="I202" s="4" t="s">
        <v>363</v>
      </c>
      <c r="J202" s="4" t="s">
        <v>607</v>
      </c>
      <c r="K202" s="4" t="s">
        <v>607</v>
      </c>
      <c r="L202" s="4" t="s">
        <v>607</v>
      </c>
      <c r="M202" s="5">
        <v>1064</v>
      </c>
      <c r="N202" s="4" t="s">
        <v>835</v>
      </c>
      <c r="O202" s="9" t="s">
        <v>1302</v>
      </c>
      <c r="Q202" s="4">
        <v>1</v>
      </c>
      <c r="R202" s="4">
        <v>1</v>
      </c>
      <c r="S202" s="4">
        <v>1</v>
      </c>
      <c r="T202" s="4">
        <v>1</v>
      </c>
      <c r="U202" s="4">
        <v>1</v>
      </c>
      <c r="V202" s="4">
        <v>2</v>
      </c>
      <c r="W202" s="4">
        <v>1</v>
      </c>
      <c r="X202" s="4">
        <v>0</v>
      </c>
      <c r="Y202" s="4">
        <v>0</v>
      </c>
      <c r="Z202" s="4">
        <v>1</v>
      </c>
      <c r="AA202" s="4">
        <v>0</v>
      </c>
      <c r="AB202" s="4">
        <v>1</v>
      </c>
      <c r="AC202" s="4">
        <v>1</v>
      </c>
      <c r="AD202" s="4">
        <v>2</v>
      </c>
      <c r="AE202" s="4">
        <v>1</v>
      </c>
      <c r="AF202" s="4">
        <v>0</v>
      </c>
      <c r="AG202" s="4">
        <v>1</v>
      </c>
      <c r="AH202" s="4">
        <v>1</v>
      </c>
      <c r="AI202" s="4">
        <v>2</v>
      </c>
      <c r="AJ202" s="4">
        <v>1</v>
      </c>
      <c r="AK202" s="1" t="s">
        <v>833</v>
      </c>
      <c r="AL202" s="4" t="s">
        <v>22</v>
      </c>
      <c r="AM202" s="21" t="s">
        <v>491</v>
      </c>
      <c r="AN202" s="1" t="s">
        <v>608</v>
      </c>
      <c r="AO202" s="8">
        <v>3000</v>
      </c>
      <c r="AP202" s="8" t="s">
        <v>410</v>
      </c>
      <c r="AQ202" s="1" t="s">
        <v>418</v>
      </c>
      <c r="AT202" s="9" t="s">
        <v>614</v>
      </c>
      <c r="AU202" s="9" t="s">
        <v>1290</v>
      </c>
      <c r="AV202" s="9" t="s">
        <v>834</v>
      </c>
      <c r="BE202" s="9"/>
      <c r="BF202" s="9"/>
      <c r="BG202" s="9"/>
      <c r="BI202" s="9" t="s">
        <v>872</v>
      </c>
      <c r="BJ202" s="128" t="s">
        <v>1207</v>
      </c>
      <c r="BK202" s="128" t="s">
        <v>1207</v>
      </c>
      <c r="BL202" s="129" t="s">
        <v>1207</v>
      </c>
    </row>
    <row r="203" spans="1:64" ht="38.25" customHeight="1" x14ac:dyDescent="0.25">
      <c r="A203" s="9" t="s">
        <v>607</v>
      </c>
      <c r="C203" s="22" t="s">
        <v>143</v>
      </c>
      <c r="D203" s="1">
        <v>31923</v>
      </c>
      <c r="E203" t="str">
        <f t="shared" si="28"/>
        <v xml:space="preserve"> </v>
      </c>
      <c r="F203">
        <f t="shared" si="30"/>
        <v>1</v>
      </c>
      <c r="G203" t="str">
        <f t="shared" si="29"/>
        <v xml:space="preserve"> </v>
      </c>
      <c r="H203" s="4" t="s">
        <v>492</v>
      </c>
      <c r="I203" s="4" t="s">
        <v>321</v>
      </c>
      <c r="J203" s="4" t="s">
        <v>607</v>
      </c>
      <c r="K203" s="4" t="s">
        <v>607</v>
      </c>
      <c r="L203" s="4" t="s">
        <v>607</v>
      </c>
      <c r="M203" s="5">
        <v>97</v>
      </c>
      <c r="N203" s="4" t="s">
        <v>674</v>
      </c>
      <c r="O203" s="9" t="s">
        <v>1297</v>
      </c>
      <c r="Q203" s="4">
        <v>0</v>
      </c>
      <c r="R203" s="4">
        <v>0</v>
      </c>
      <c r="S203" s="4">
        <v>2</v>
      </c>
      <c r="T203" s="4">
        <v>0</v>
      </c>
      <c r="U203" s="4">
        <v>0</v>
      </c>
      <c r="V203" s="4">
        <v>0</v>
      </c>
      <c r="W203" s="4">
        <v>0</v>
      </c>
      <c r="X203" s="4">
        <v>0</v>
      </c>
      <c r="Y203" s="4">
        <v>0</v>
      </c>
      <c r="Z203" s="4">
        <v>0</v>
      </c>
      <c r="AA203" s="4">
        <v>0</v>
      </c>
      <c r="AB203" s="4">
        <v>0</v>
      </c>
      <c r="AC203" s="4">
        <v>1</v>
      </c>
      <c r="AD203" s="4">
        <v>1</v>
      </c>
      <c r="AE203" s="4">
        <v>0</v>
      </c>
      <c r="AF203" s="4">
        <v>0</v>
      </c>
      <c r="AG203" s="4">
        <v>0</v>
      </c>
      <c r="AH203" s="4">
        <v>0</v>
      </c>
      <c r="AI203" s="4">
        <v>2</v>
      </c>
      <c r="AJ203" s="4">
        <v>0</v>
      </c>
      <c r="AK203" s="1" t="s">
        <v>836</v>
      </c>
      <c r="AL203" s="7" t="s">
        <v>488</v>
      </c>
      <c r="AM203" s="21" t="s">
        <v>491</v>
      </c>
      <c r="AN203" s="1" t="s">
        <v>608</v>
      </c>
      <c r="AO203" s="8">
        <v>94</v>
      </c>
      <c r="AP203" s="8" t="s">
        <v>410</v>
      </c>
      <c r="AQ203" s="1" t="s">
        <v>414</v>
      </c>
      <c r="AT203" s="9" t="s">
        <v>624</v>
      </c>
      <c r="AU203" s="9" t="s">
        <v>1289</v>
      </c>
      <c r="AY203" s="9" t="s">
        <v>837</v>
      </c>
      <c r="BE203" s="9"/>
      <c r="BF203" s="9"/>
      <c r="BG203" s="9"/>
      <c r="BJ203" s="128" t="s">
        <v>1207</v>
      </c>
      <c r="BK203" s="128" t="s">
        <v>1207</v>
      </c>
      <c r="BL203" s="129" t="s">
        <v>1207</v>
      </c>
    </row>
    <row r="204" spans="1:64" ht="38.25" customHeight="1" x14ac:dyDescent="0.25">
      <c r="C204" s="22" t="s">
        <v>596</v>
      </c>
      <c r="D204" s="1">
        <v>49726</v>
      </c>
      <c r="E204">
        <f t="shared" si="28"/>
        <v>1</v>
      </c>
      <c r="F204" t="str">
        <f t="shared" si="30"/>
        <v xml:space="preserve"> </v>
      </c>
      <c r="G204" t="str">
        <f t="shared" si="29"/>
        <v xml:space="preserve"> </v>
      </c>
      <c r="H204" s="4" t="s">
        <v>494</v>
      </c>
      <c r="I204" s="4"/>
      <c r="J204" s="4"/>
      <c r="K204" s="4"/>
      <c r="L204" s="4"/>
      <c r="M204" s="5"/>
      <c r="N204" s="4"/>
      <c r="Q204" s="4"/>
      <c r="R204" s="4"/>
      <c r="S204" s="4"/>
      <c r="T204" s="4"/>
      <c r="U204" s="4"/>
      <c r="V204" s="4"/>
      <c r="W204" s="4"/>
      <c r="X204" s="4"/>
      <c r="Y204" s="4"/>
      <c r="Z204" s="4"/>
      <c r="AA204" s="4"/>
      <c r="AB204" s="4"/>
      <c r="AC204" s="4"/>
      <c r="AD204" s="4"/>
      <c r="AE204" s="4"/>
      <c r="AF204" s="4"/>
      <c r="AG204" s="4"/>
      <c r="AH204" s="4"/>
      <c r="AI204" s="4"/>
      <c r="AJ204" s="4"/>
      <c r="AK204" s="1"/>
      <c r="AL204" s="4" t="s">
        <v>22</v>
      </c>
      <c r="AM204" s="21" t="s">
        <v>491</v>
      </c>
      <c r="AN204" s="1" t="s">
        <v>608</v>
      </c>
      <c r="AO204" s="8"/>
      <c r="AP204" s="8"/>
      <c r="AQ204" s="1"/>
      <c r="BE204" s="9"/>
      <c r="BF204" s="9"/>
      <c r="BG204" s="9"/>
      <c r="BJ204" s="128" t="s">
        <v>1207</v>
      </c>
      <c r="BK204" s="128" t="s">
        <v>1207</v>
      </c>
      <c r="BL204" s="129" t="s">
        <v>1207</v>
      </c>
    </row>
    <row r="205" spans="1:64" ht="38.25" customHeight="1" x14ac:dyDescent="0.25">
      <c r="C205" s="22" t="s">
        <v>597</v>
      </c>
      <c r="D205" s="1">
        <v>41389</v>
      </c>
      <c r="E205">
        <f t="shared" si="28"/>
        <v>1</v>
      </c>
      <c r="F205" t="str">
        <f t="shared" si="30"/>
        <v xml:space="preserve"> </v>
      </c>
      <c r="G205" t="str">
        <f t="shared" si="29"/>
        <v xml:space="preserve"> </v>
      </c>
      <c r="H205" s="4" t="s">
        <v>511</v>
      </c>
      <c r="I205" s="4"/>
      <c r="J205" s="4"/>
      <c r="K205" s="4"/>
      <c r="L205" s="4"/>
      <c r="M205" s="5"/>
      <c r="N205" s="4"/>
      <c r="Q205" s="4"/>
      <c r="R205" s="4"/>
      <c r="S205" s="4"/>
      <c r="T205" s="4"/>
      <c r="U205" s="4"/>
      <c r="V205" s="4"/>
      <c r="W205" s="4"/>
      <c r="X205" s="4"/>
      <c r="Y205" s="4"/>
      <c r="Z205" s="4"/>
      <c r="AA205" s="4"/>
      <c r="AB205" s="4"/>
      <c r="AC205" s="4"/>
      <c r="AD205" s="4"/>
      <c r="AE205" s="4"/>
      <c r="AF205" s="4"/>
      <c r="AG205" s="4"/>
      <c r="AH205" s="4"/>
      <c r="AI205" s="4"/>
      <c r="AJ205" s="4"/>
      <c r="AK205" s="1"/>
      <c r="AL205" s="4" t="s">
        <v>22</v>
      </c>
      <c r="AM205" s="21" t="s">
        <v>491</v>
      </c>
      <c r="AN205" s="1" t="s">
        <v>608</v>
      </c>
      <c r="AO205" s="8"/>
      <c r="AP205" s="8"/>
      <c r="AQ205" s="1"/>
      <c r="BE205" s="9"/>
      <c r="BF205" s="9"/>
      <c r="BG205" s="9"/>
      <c r="BJ205" s="128" t="s">
        <v>1207</v>
      </c>
      <c r="BK205" s="128" t="s">
        <v>1207</v>
      </c>
      <c r="BL205" s="129" t="s">
        <v>1207</v>
      </c>
    </row>
    <row r="206" spans="1:64" ht="38.25" customHeight="1" x14ac:dyDescent="0.25">
      <c r="A206" s="9" t="s">
        <v>607</v>
      </c>
      <c r="B206" s="9" t="s">
        <v>607</v>
      </c>
      <c r="C206" s="22" t="s">
        <v>209</v>
      </c>
      <c r="D206" s="1">
        <v>32321</v>
      </c>
      <c r="E206" t="str">
        <f t="shared" si="28"/>
        <v xml:space="preserve"> </v>
      </c>
      <c r="F206">
        <f t="shared" si="30"/>
        <v>1</v>
      </c>
      <c r="G206" t="str">
        <f t="shared" si="29"/>
        <v xml:space="preserve"> </v>
      </c>
      <c r="H206" s="4" t="s">
        <v>503</v>
      </c>
      <c r="I206" s="4" t="s">
        <v>377</v>
      </c>
      <c r="J206" s="4" t="s">
        <v>608</v>
      </c>
      <c r="K206" s="4" t="s">
        <v>607</v>
      </c>
      <c r="L206" s="4" t="s">
        <v>607</v>
      </c>
      <c r="M206" s="5">
        <v>36</v>
      </c>
      <c r="N206" s="4" t="s">
        <v>622</v>
      </c>
      <c r="O206" s="9" t="s">
        <v>1299</v>
      </c>
      <c r="P206" s="9" t="s">
        <v>1384</v>
      </c>
      <c r="Q206" s="4">
        <v>0</v>
      </c>
      <c r="R206" s="4">
        <v>1</v>
      </c>
      <c r="S206" s="4">
        <v>3</v>
      </c>
      <c r="T206" s="4">
        <v>3</v>
      </c>
      <c r="U206" s="4">
        <v>2</v>
      </c>
      <c r="V206" s="4">
        <v>1</v>
      </c>
      <c r="W206" s="4" t="s">
        <v>801</v>
      </c>
      <c r="X206" s="4">
        <v>0</v>
      </c>
      <c r="Y206" s="4">
        <v>0</v>
      </c>
      <c r="Z206" s="4">
        <v>2</v>
      </c>
      <c r="AA206" s="4">
        <v>1</v>
      </c>
      <c r="AB206" s="4">
        <v>1</v>
      </c>
      <c r="AC206" s="4">
        <v>2</v>
      </c>
      <c r="AD206" s="4">
        <v>1</v>
      </c>
      <c r="AE206" s="4">
        <v>0</v>
      </c>
      <c r="AF206" s="4">
        <v>0</v>
      </c>
      <c r="AG206" s="4">
        <v>1</v>
      </c>
      <c r="AH206" s="4">
        <v>1</v>
      </c>
      <c r="AI206" s="4">
        <v>3</v>
      </c>
      <c r="AJ206" s="4">
        <v>2</v>
      </c>
      <c r="AK206" s="1" t="s">
        <v>841</v>
      </c>
      <c r="AL206" s="7" t="s">
        <v>23</v>
      </c>
      <c r="AM206" s="21" t="s">
        <v>491</v>
      </c>
      <c r="AN206" s="1" t="s">
        <v>608</v>
      </c>
      <c r="AO206" s="8">
        <v>34</v>
      </c>
      <c r="AP206" s="8" t="s">
        <v>410</v>
      </c>
      <c r="AQ206" s="1" t="s">
        <v>418</v>
      </c>
      <c r="AT206" s="9" t="s">
        <v>842</v>
      </c>
      <c r="AU206" s="9" t="s">
        <v>1289</v>
      </c>
      <c r="BE206" s="9"/>
      <c r="BF206" s="9" t="s">
        <v>16</v>
      </c>
      <c r="BG206" s="9"/>
      <c r="BJ206" s="128" t="s">
        <v>1207</v>
      </c>
      <c r="BK206" s="128" t="s">
        <v>1207</v>
      </c>
      <c r="BL206" s="129" t="s">
        <v>1207</v>
      </c>
    </row>
    <row r="207" spans="1:64" ht="38.25" customHeight="1" x14ac:dyDescent="0.25">
      <c r="B207" s="9" t="s">
        <v>607</v>
      </c>
      <c r="C207" s="23" t="s">
        <v>508</v>
      </c>
      <c r="D207" s="9">
        <v>50417</v>
      </c>
      <c r="E207">
        <f t="shared" si="28"/>
        <v>1</v>
      </c>
      <c r="F207" t="str">
        <f t="shared" si="30"/>
        <v xml:space="preserve"> </v>
      </c>
      <c r="G207" t="str">
        <f t="shared" si="29"/>
        <v xml:space="preserve"> </v>
      </c>
      <c r="H207" s="9" t="s">
        <v>494</v>
      </c>
      <c r="I207" s="9" t="s">
        <v>485</v>
      </c>
      <c r="J207" s="4" t="s">
        <v>608</v>
      </c>
      <c r="K207" s="4" t="s">
        <v>608</v>
      </c>
      <c r="L207" s="4"/>
      <c r="M207" s="5" t="s">
        <v>1192</v>
      </c>
      <c r="N207" s="4" t="s">
        <v>1241</v>
      </c>
      <c r="O207" s="9" t="s">
        <v>1297</v>
      </c>
      <c r="Q207" s="4"/>
      <c r="R207" s="4"/>
      <c r="S207" s="4"/>
      <c r="T207" s="4"/>
      <c r="U207" s="4"/>
      <c r="V207" s="4"/>
      <c r="W207" s="4"/>
      <c r="X207" s="4"/>
      <c r="Y207" s="4"/>
      <c r="Z207" s="4"/>
      <c r="AA207" s="4"/>
      <c r="AB207" s="4"/>
      <c r="AC207" s="4"/>
      <c r="AD207" s="4"/>
      <c r="AE207" s="4"/>
      <c r="AF207" s="4"/>
      <c r="AG207" s="4"/>
      <c r="AH207" s="4"/>
      <c r="AI207" s="4"/>
      <c r="AJ207" s="4">
        <v>1</v>
      </c>
      <c r="AK207" s="6" t="s">
        <v>1237</v>
      </c>
      <c r="AL207" s="7" t="s">
        <v>485</v>
      </c>
      <c r="AM207" s="21" t="s">
        <v>491</v>
      </c>
      <c r="AN207" s="1" t="s">
        <v>608</v>
      </c>
      <c r="AO207" s="8" t="s">
        <v>1196</v>
      </c>
      <c r="AP207" s="8"/>
      <c r="AQ207" s="1"/>
      <c r="BE207" s="9"/>
      <c r="BF207" s="9"/>
      <c r="BG207" s="9"/>
      <c r="BJ207" s="128" t="s">
        <v>1207</v>
      </c>
      <c r="BK207" s="128" t="s">
        <v>1207</v>
      </c>
      <c r="BL207" s="129" t="s">
        <v>1207</v>
      </c>
    </row>
    <row r="208" spans="1:64" ht="38.25" customHeight="1" x14ac:dyDescent="0.25">
      <c r="C208" s="22" t="s">
        <v>73</v>
      </c>
      <c r="D208" s="1">
        <v>50417</v>
      </c>
      <c r="E208">
        <f t="shared" si="28"/>
        <v>1</v>
      </c>
      <c r="F208" t="str">
        <f t="shared" si="30"/>
        <v xml:space="preserve"> </v>
      </c>
      <c r="G208" t="str">
        <f t="shared" si="29"/>
        <v xml:space="preserve"> </v>
      </c>
      <c r="H208" s="4" t="s">
        <v>501</v>
      </c>
      <c r="I208" s="4" t="s">
        <v>263</v>
      </c>
      <c r="J208" s="4"/>
      <c r="K208" s="4"/>
      <c r="L208" s="4"/>
      <c r="M208" s="5">
        <v>325</v>
      </c>
      <c r="N208" s="4"/>
      <c r="O208" s="9" t="s">
        <v>1299</v>
      </c>
      <c r="P208" s="9" t="s">
        <v>1384</v>
      </c>
      <c r="Q208" s="4"/>
      <c r="R208" s="4"/>
      <c r="S208" s="4"/>
      <c r="T208" s="4"/>
      <c r="U208" s="4"/>
      <c r="V208" s="4"/>
      <c r="W208" s="4"/>
      <c r="X208" s="4"/>
      <c r="Y208" s="4"/>
      <c r="Z208" s="4"/>
      <c r="AA208" s="4"/>
      <c r="AB208" s="4"/>
      <c r="AC208" s="4"/>
      <c r="AD208" s="4"/>
      <c r="AE208" s="4"/>
      <c r="AF208" s="4"/>
      <c r="AG208" s="4"/>
      <c r="AH208" s="4"/>
      <c r="AI208" s="4"/>
      <c r="AJ208" s="4"/>
      <c r="AK208" s="1"/>
      <c r="AL208" s="7" t="s">
        <v>485</v>
      </c>
      <c r="AM208" s="21" t="s">
        <v>491</v>
      </c>
      <c r="AN208" s="1" t="s">
        <v>608</v>
      </c>
      <c r="AO208" s="8">
        <v>1000</v>
      </c>
      <c r="AP208" s="8" t="s">
        <v>411</v>
      </c>
      <c r="AQ208" s="1" t="s">
        <v>440</v>
      </c>
      <c r="AV208" s="9" t="s">
        <v>952</v>
      </c>
      <c r="AW208" s="9" t="s">
        <v>951</v>
      </c>
      <c r="AX208" s="9" t="s">
        <v>1318</v>
      </c>
      <c r="BE208" s="9"/>
      <c r="BF208" s="9"/>
      <c r="BG208" s="9" t="s">
        <v>950</v>
      </c>
      <c r="BH208" s="9" t="s">
        <v>1346</v>
      </c>
      <c r="BJ208" s="128" t="s">
        <v>1207</v>
      </c>
      <c r="BK208" s="128" t="s">
        <v>1207</v>
      </c>
      <c r="BL208" s="129" t="s">
        <v>1207</v>
      </c>
    </row>
    <row r="209" spans="1:64" ht="38.25" customHeight="1" x14ac:dyDescent="0.25">
      <c r="B209" s="9" t="s">
        <v>607</v>
      </c>
      <c r="C209" s="22" t="s">
        <v>210</v>
      </c>
      <c r="D209" s="1">
        <v>32321</v>
      </c>
      <c r="E209" t="str">
        <f t="shared" si="28"/>
        <v xml:space="preserve"> </v>
      </c>
      <c r="F209">
        <f t="shared" si="30"/>
        <v>1</v>
      </c>
      <c r="G209" t="str">
        <f t="shared" si="29"/>
        <v xml:space="preserve"> </v>
      </c>
      <c r="H209" s="4" t="s">
        <v>503</v>
      </c>
      <c r="I209" s="4" t="s">
        <v>378</v>
      </c>
      <c r="J209" s="4" t="s">
        <v>608</v>
      </c>
      <c r="K209" s="4" t="s">
        <v>607</v>
      </c>
      <c r="L209" s="4"/>
      <c r="M209" s="5">
        <v>252</v>
      </c>
      <c r="N209" s="4" t="s">
        <v>1220</v>
      </c>
      <c r="O209" s="9" t="s">
        <v>1296</v>
      </c>
      <c r="Q209" s="4"/>
      <c r="R209" s="4"/>
      <c r="S209" s="4"/>
      <c r="T209" s="4"/>
      <c r="U209" s="4">
        <v>1</v>
      </c>
      <c r="V209" s="4">
        <v>1</v>
      </c>
      <c r="W209" s="4"/>
      <c r="X209" s="4">
        <v>1</v>
      </c>
      <c r="Y209" s="4"/>
      <c r="Z209" s="4"/>
      <c r="AA209" s="4">
        <v>1</v>
      </c>
      <c r="AB209" s="4">
        <v>1</v>
      </c>
      <c r="AC209" s="4"/>
      <c r="AD209" s="4"/>
      <c r="AE209" s="4"/>
      <c r="AF209" s="4"/>
      <c r="AG209" s="4"/>
      <c r="AH209" s="4">
        <v>1</v>
      </c>
      <c r="AI209" s="4">
        <v>1</v>
      </c>
      <c r="AJ209" s="4"/>
      <c r="AK209" s="1" t="s">
        <v>1260</v>
      </c>
      <c r="AL209" s="7" t="s">
        <v>23</v>
      </c>
      <c r="AM209" s="21" t="s">
        <v>491</v>
      </c>
      <c r="AN209" s="1" t="s">
        <v>608</v>
      </c>
      <c r="AO209" s="8">
        <v>729</v>
      </c>
      <c r="AP209" s="8" t="s">
        <v>411</v>
      </c>
      <c r="AQ209" s="1" t="s">
        <v>479</v>
      </c>
      <c r="AT209" s="9">
        <v>45</v>
      </c>
      <c r="AU209" s="9" t="s">
        <v>1289</v>
      </c>
      <c r="BE209" s="9"/>
      <c r="BF209" s="9"/>
      <c r="BG209" s="9"/>
      <c r="BJ209" s="128" t="s">
        <v>1207</v>
      </c>
      <c r="BK209" s="128" t="s">
        <v>1207</v>
      </c>
      <c r="BL209" s="129" t="s">
        <v>1207</v>
      </c>
    </row>
    <row r="210" spans="1:64" ht="38.25" customHeight="1" x14ac:dyDescent="0.25">
      <c r="A210" s="9" t="s">
        <v>607</v>
      </c>
      <c r="B210" s="9" t="s">
        <v>607</v>
      </c>
      <c r="C210" s="22" t="s">
        <v>211</v>
      </c>
      <c r="D210" s="1">
        <v>28553</v>
      </c>
      <c r="E210" t="str">
        <f t="shared" si="28"/>
        <v xml:space="preserve"> </v>
      </c>
      <c r="F210">
        <f t="shared" si="30"/>
        <v>1</v>
      </c>
      <c r="G210" t="str">
        <f t="shared" si="29"/>
        <v xml:space="preserve"> </v>
      </c>
      <c r="H210" s="4" t="s">
        <v>502</v>
      </c>
      <c r="I210" s="4" t="s">
        <v>379</v>
      </c>
      <c r="J210" s="4" t="s">
        <v>607</v>
      </c>
      <c r="K210" s="4" t="s">
        <v>608</v>
      </c>
      <c r="L210" s="4" t="s">
        <v>607</v>
      </c>
      <c r="M210" s="5">
        <v>535</v>
      </c>
      <c r="N210" s="4" t="s">
        <v>844</v>
      </c>
      <c r="O210" s="9" t="s">
        <v>1295</v>
      </c>
      <c r="P210" s="9" t="s">
        <v>1383</v>
      </c>
      <c r="Q210" s="4">
        <v>0</v>
      </c>
      <c r="R210" s="4">
        <v>1</v>
      </c>
      <c r="S210" s="4">
        <v>0</v>
      </c>
      <c r="T210" s="4">
        <v>0</v>
      </c>
      <c r="U210" s="4">
        <v>0</v>
      </c>
      <c r="V210" s="4">
        <v>1</v>
      </c>
      <c r="W210" s="4">
        <v>0</v>
      </c>
      <c r="X210" s="4">
        <v>0</v>
      </c>
      <c r="Y210" s="4">
        <v>2</v>
      </c>
      <c r="Z210" s="4">
        <v>0</v>
      </c>
      <c r="AA210" s="4">
        <v>0</v>
      </c>
      <c r="AB210" s="4">
        <v>0</v>
      </c>
      <c r="AC210" s="4">
        <v>0</v>
      </c>
      <c r="AD210" s="4">
        <v>0</v>
      </c>
      <c r="AE210" s="4">
        <v>0</v>
      </c>
      <c r="AF210" s="4">
        <v>0</v>
      </c>
      <c r="AG210" s="4">
        <v>0</v>
      </c>
      <c r="AH210" s="4">
        <v>0</v>
      </c>
      <c r="AI210" s="4">
        <v>0</v>
      </c>
      <c r="AJ210" s="4">
        <v>0</v>
      </c>
      <c r="AK210" s="1" t="s">
        <v>843</v>
      </c>
      <c r="AL210" s="7" t="s">
        <v>23</v>
      </c>
      <c r="AM210" s="21" t="s">
        <v>491</v>
      </c>
      <c r="AN210" s="1" t="s">
        <v>608</v>
      </c>
      <c r="AO210" s="8">
        <v>1775</v>
      </c>
      <c r="AP210" s="8" t="s">
        <v>411</v>
      </c>
      <c r="AQ210" s="1" t="s">
        <v>480</v>
      </c>
      <c r="AT210" s="9" t="s">
        <v>845</v>
      </c>
      <c r="AU210" s="9" t="s">
        <v>1290</v>
      </c>
      <c r="BE210" s="9"/>
      <c r="BF210" s="9" t="s">
        <v>16</v>
      </c>
      <c r="BG210" s="9"/>
      <c r="BJ210" s="128" t="s">
        <v>1207</v>
      </c>
      <c r="BK210" s="128" t="s">
        <v>1207</v>
      </c>
      <c r="BL210" s="129" t="s">
        <v>1207</v>
      </c>
    </row>
    <row r="211" spans="1:64" ht="38.25" customHeight="1" x14ac:dyDescent="0.25">
      <c r="A211" s="9" t="s">
        <v>607</v>
      </c>
      <c r="B211" s="9" t="s">
        <v>607</v>
      </c>
      <c r="C211" s="22" t="s">
        <v>212</v>
      </c>
      <c r="D211" s="1">
        <v>32321</v>
      </c>
      <c r="E211" t="str">
        <f t="shared" si="28"/>
        <v xml:space="preserve"> </v>
      </c>
      <c r="F211">
        <f t="shared" si="30"/>
        <v>1</v>
      </c>
      <c r="G211" t="str">
        <f t="shared" si="29"/>
        <v xml:space="preserve"> </v>
      </c>
      <c r="H211" s="4" t="s">
        <v>503</v>
      </c>
      <c r="I211" s="4" t="s">
        <v>490</v>
      </c>
      <c r="J211" s="4" t="s">
        <v>607</v>
      </c>
      <c r="K211" s="4" t="s">
        <v>607</v>
      </c>
      <c r="L211" s="4" t="s">
        <v>608</v>
      </c>
      <c r="M211" s="5">
        <v>65</v>
      </c>
      <c r="N211" s="4" t="s">
        <v>847</v>
      </c>
      <c r="O211" s="9" t="s">
        <v>1298</v>
      </c>
      <c r="Q211" s="4">
        <v>0</v>
      </c>
      <c r="R211" s="4">
        <v>1</v>
      </c>
      <c r="S211" s="4">
        <v>2</v>
      </c>
      <c r="T211" s="4">
        <v>2</v>
      </c>
      <c r="U211" s="4">
        <v>1</v>
      </c>
      <c r="V211" s="4">
        <v>1</v>
      </c>
      <c r="W211" s="4">
        <v>2</v>
      </c>
      <c r="X211" s="4">
        <v>0</v>
      </c>
      <c r="Y211" s="4">
        <v>0</v>
      </c>
      <c r="Z211" s="4">
        <v>3</v>
      </c>
      <c r="AA211" s="4">
        <v>1</v>
      </c>
      <c r="AB211" s="4">
        <v>1</v>
      </c>
      <c r="AC211" s="4">
        <v>1</v>
      </c>
      <c r="AD211" s="4">
        <v>2</v>
      </c>
      <c r="AE211" s="4">
        <v>0</v>
      </c>
      <c r="AF211" s="4">
        <v>1</v>
      </c>
      <c r="AG211" s="4">
        <v>1</v>
      </c>
      <c r="AH211" s="4">
        <v>1</v>
      </c>
      <c r="AI211" s="4">
        <v>3</v>
      </c>
      <c r="AJ211" s="4">
        <v>1</v>
      </c>
      <c r="AK211" s="1" t="s">
        <v>846</v>
      </c>
      <c r="AL211" s="7" t="s">
        <v>23</v>
      </c>
      <c r="AM211" s="21" t="s">
        <v>491</v>
      </c>
      <c r="AN211" s="1" t="s">
        <v>608</v>
      </c>
      <c r="AO211" s="8">
        <v>45</v>
      </c>
      <c r="AP211" s="8" t="s">
        <v>410</v>
      </c>
      <c r="AQ211" s="1" t="s">
        <v>454</v>
      </c>
      <c r="AT211" s="9" t="s">
        <v>614</v>
      </c>
      <c r="AU211" s="9" t="s">
        <v>1290</v>
      </c>
      <c r="BE211" s="9"/>
      <c r="BF211" s="9"/>
      <c r="BG211" s="9"/>
      <c r="BJ211" s="128">
        <v>1</v>
      </c>
      <c r="BK211" s="128" t="s">
        <v>1207</v>
      </c>
      <c r="BL211" s="129" t="s">
        <v>1207</v>
      </c>
    </row>
    <row r="212" spans="1:64" ht="38.25" customHeight="1" x14ac:dyDescent="0.25">
      <c r="C212" s="22" t="s">
        <v>213</v>
      </c>
      <c r="D212" s="1">
        <v>35104</v>
      </c>
      <c r="E212" t="str">
        <f t="shared" si="28"/>
        <v xml:space="preserve"> </v>
      </c>
      <c r="F212">
        <f t="shared" si="30"/>
        <v>1</v>
      </c>
      <c r="G212" t="str">
        <f t="shared" si="29"/>
        <v xml:space="preserve"> </v>
      </c>
      <c r="H212" s="4" t="s">
        <v>503</v>
      </c>
      <c r="I212" s="4" t="s">
        <v>380</v>
      </c>
      <c r="J212" s="4"/>
      <c r="K212" s="4"/>
      <c r="L212" s="4"/>
      <c r="M212" s="5">
        <v>189</v>
      </c>
      <c r="N212" s="4"/>
      <c r="Q212" s="4"/>
      <c r="R212" s="4"/>
      <c r="S212" s="4"/>
      <c r="T212" s="4"/>
      <c r="U212" s="4"/>
      <c r="V212" s="4"/>
      <c r="W212" s="4"/>
      <c r="X212" s="4"/>
      <c r="Y212" s="4"/>
      <c r="Z212" s="4"/>
      <c r="AA212" s="4"/>
      <c r="AB212" s="4"/>
      <c r="AC212" s="4"/>
      <c r="AD212" s="4"/>
      <c r="AE212" s="4"/>
      <c r="AF212" s="4"/>
      <c r="AG212" s="4"/>
      <c r="AH212" s="4"/>
      <c r="AI212" s="4"/>
      <c r="AJ212" s="4"/>
      <c r="AK212" s="1"/>
      <c r="AL212" s="7" t="s">
        <v>23</v>
      </c>
      <c r="AM212" s="21" t="s">
        <v>491</v>
      </c>
      <c r="AN212" s="1" t="s">
        <v>608</v>
      </c>
      <c r="AO212" s="8">
        <v>200</v>
      </c>
      <c r="AP212" s="8" t="s">
        <v>411</v>
      </c>
      <c r="AQ212" s="1" t="s">
        <v>481</v>
      </c>
      <c r="BE212" s="9"/>
      <c r="BF212" s="9"/>
      <c r="BG212" s="9"/>
      <c r="BJ212" s="128" t="s">
        <v>1207</v>
      </c>
      <c r="BK212" s="128" t="s">
        <v>1207</v>
      </c>
      <c r="BL212" s="129" t="s">
        <v>1207</v>
      </c>
    </row>
    <row r="213" spans="1:64" ht="38.25" customHeight="1" x14ac:dyDescent="0.25">
      <c r="A213" s="9" t="s">
        <v>607</v>
      </c>
      <c r="B213" s="9" t="s">
        <v>607</v>
      </c>
      <c r="C213" s="22" t="s">
        <v>144</v>
      </c>
      <c r="D213" s="1">
        <v>33909</v>
      </c>
      <c r="E213" t="str">
        <f t="shared" si="28"/>
        <v xml:space="preserve"> </v>
      </c>
      <c r="F213">
        <f t="shared" si="30"/>
        <v>1</v>
      </c>
      <c r="G213" t="str">
        <f t="shared" si="29"/>
        <v xml:space="preserve"> </v>
      </c>
      <c r="H213" s="4" t="s">
        <v>501</v>
      </c>
      <c r="I213" s="4" t="s">
        <v>322</v>
      </c>
      <c r="J213" s="4" t="s">
        <v>607</v>
      </c>
      <c r="K213" s="4" t="s">
        <v>608</v>
      </c>
      <c r="L213" s="4" t="s">
        <v>607</v>
      </c>
      <c r="M213" s="5">
        <v>437</v>
      </c>
      <c r="N213" s="4" t="s">
        <v>674</v>
      </c>
      <c r="O213" s="9" t="s">
        <v>1295</v>
      </c>
      <c r="P213" s="9" t="s">
        <v>1384</v>
      </c>
      <c r="Q213" s="4">
        <v>0</v>
      </c>
      <c r="R213" s="4">
        <v>0</v>
      </c>
      <c r="S213" s="4">
        <v>1</v>
      </c>
      <c r="T213" s="4">
        <v>1</v>
      </c>
      <c r="U213" s="4">
        <v>0</v>
      </c>
      <c r="V213" s="4">
        <v>2</v>
      </c>
      <c r="W213" s="4">
        <v>1</v>
      </c>
      <c r="X213" s="4">
        <v>0</v>
      </c>
      <c r="Y213" s="4">
        <v>0</v>
      </c>
      <c r="Z213" s="4">
        <v>0</v>
      </c>
      <c r="AA213" s="4">
        <v>0</v>
      </c>
      <c r="AB213" s="4">
        <v>0</v>
      </c>
      <c r="AC213" s="4">
        <v>1</v>
      </c>
      <c r="AD213" s="4">
        <v>1</v>
      </c>
      <c r="AE213" s="4">
        <v>0</v>
      </c>
      <c r="AF213" s="4">
        <v>0</v>
      </c>
      <c r="AG213" s="4">
        <v>0</v>
      </c>
      <c r="AH213" s="4">
        <v>0</v>
      </c>
      <c r="AI213" s="4">
        <v>1</v>
      </c>
      <c r="AJ213" s="4"/>
      <c r="AK213" s="1" t="s">
        <v>689</v>
      </c>
      <c r="AL213" s="7" t="s">
        <v>488</v>
      </c>
      <c r="AM213" s="21" t="s">
        <v>491</v>
      </c>
      <c r="AN213" s="1" t="s">
        <v>608</v>
      </c>
      <c r="AO213" s="8">
        <v>1000</v>
      </c>
      <c r="AP213" s="8" t="s">
        <v>410</v>
      </c>
      <c r="AQ213" s="1" t="s">
        <v>418</v>
      </c>
      <c r="AT213" s="9" t="s">
        <v>614</v>
      </c>
      <c r="AU213" s="9" t="s">
        <v>1290</v>
      </c>
      <c r="BE213" s="9"/>
      <c r="BF213" s="9" t="s">
        <v>16</v>
      </c>
      <c r="BG213" s="9"/>
      <c r="BJ213" s="128" t="s">
        <v>1207</v>
      </c>
      <c r="BK213" s="128">
        <v>1</v>
      </c>
      <c r="BL213" s="129" t="s">
        <v>1207</v>
      </c>
    </row>
    <row r="214" spans="1:64" ht="38.25" customHeight="1" x14ac:dyDescent="0.25">
      <c r="C214" s="5" t="s">
        <v>122</v>
      </c>
      <c r="D214" s="1">
        <v>19356</v>
      </c>
      <c r="E214" t="str">
        <f t="shared" si="28"/>
        <v xml:space="preserve"> </v>
      </c>
      <c r="F214">
        <f t="shared" si="30"/>
        <v>1</v>
      </c>
      <c r="G214" t="str">
        <f t="shared" si="29"/>
        <v xml:space="preserve"> </v>
      </c>
      <c r="H214" s="1" t="s">
        <v>514</v>
      </c>
      <c r="I214" s="1" t="s">
        <v>298</v>
      </c>
      <c r="J214" s="1"/>
      <c r="K214" s="1"/>
      <c r="L214" s="1"/>
      <c r="M214" s="5"/>
      <c r="N214" s="1"/>
      <c r="Q214" s="1"/>
      <c r="R214" s="1"/>
      <c r="S214" s="1"/>
      <c r="T214" s="1"/>
      <c r="U214" s="1"/>
      <c r="V214" s="1"/>
      <c r="W214" s="1"/>
      <c r="X214" s="1"/>
      <c r="Y214" s="1"/>
      <c r="Z214" s="1"/>
      <c r="AA214" s="1"/>
      <c r="AB214" s="1"/>
      <c r="AC214" s="1"/>
      <c r="AD214" s="1"/>
      <c r="AE214" s="1"/>
      <c r="AF214" s="1"/>
      <c r="AG214" s="1"/>
      <c r="AH214" s="1"/>
      <c r="AI214" s="1"/>
      <c r="AJ214" s="1"/>
      <c r="AK214" s="1"/>
      <c r="AL214" s="5" t="s">
        <v>486</v>
      </c>
      <c r="AM214" s="21" t="s">
        <v>491</v>
      </c>
      <c r="AN214" s="1" t="s">
        <v>608</v>
      </c>
      <c r="AO214" s="8"/>
      <c r="AP214" s="8"/>
      <c r="AQ214" s="1"/>
      <c r="BE214" s="9"/>
      <c r="BF214" s="9"/>
      <c r="BG214" s="9"/>
      <c r="BJ214" s="128" t="s">
        <v>1207</v>
      </c>
      <c r="BK214" s="128" t="s">
        <v>1207</v>
      </c>
      <c r="BL214" s="129" t="s">
        <v>1207</v>
      </c>
    </row>
    <row r="215" spans="1:64" ht="38.25" customHeight="1" x14ac:dyDescent="0.25">
      <c r="A215" s="9" t="s">
        <v>607</v>
      </c>
      <c r="B215" s="9" t="s">
        <v>607</v>
      </c>
      <c r="C215" s="22" t="s">
        <v>111</v>
      </c>
      <c r="D215" s="1">
        <v>19356</v>
      </c>
      <c r="E215" t="str">
        <f t="shared" si="28"/>
        <v xml:space="preserve"> </v>
      </c>
      <c r="F215">
        <f t="shared" si="30"/>
        <v>1</v>
      </c>
      <c r="G215" t="str">
        <f t="shared" si="29"/>
        <v xml:space="preserve"> </v>
      </c>
      <c r="H215" s="4" t="s">
        <v>501</v>
      </c>
      <c r="I215" s="4" t="s">
        <v>292</v>
      </c>
      <c r="J215" s="4" t="s">
        <v>607</v>
      </c>
      <c r="K215" s="4" t="s">
        <v>607</v>
      </c>
      <c r="L215" s="4" t="s">
        <v>607</v>
      </c>
      <c r="M215" s="5">
        <v>4781</v>
      </c>
      <c r="N215" s="4" t="s">
        <v>691</v>
      </c>
      <c r="O215" s="9" t="s">
        <v>1295</v>
      </c>
      <c r="P215" s="9" t="s">
        <v>1383</v>
      </c>
      <c r="Q215" s="4">
        <v>0</v>
      </c>
      <c r="R215" s="4">
        <v>0</v>
      </c>
      <c r="S215" s="4">
        <v>0</v>
      </c>
      <c r="T215" s="4">
        <v>0</v>
      </c>
      <c r="U215" s="4">
        <v>0</v>
      </c>
      <c r="V215" s="4">
        <v>1</v>
      </c>
      <c r="W215" s="4">
        <v>0</v>
      </c>
      <c r="X215" s="4">
        <v>0</v>
      </c>
      <c r="Y215" s="4">
        <v>0</v>
      </c>
      <c r="Z215" s="4">
        <v>0</v>
      </c>
      <c r="AA215" s="4">
        <v>0</v>
      </c>
      <c r="AB215" s="4">
        <v>0</v>
      </c>
      <c r="AC215" s="4">
        <v>1</v>
      </c>
      <c r="AD215" s="4">
        <v>0</v>
      </c>
      <c r="AE215" s="4">
        <v>0</v>
      </c>
      <c r="AF215" s="4">
        <v>0</v>
      </c>
      <c r="AG215" s="4">
        <v>0</v>
      </c>
      <c r="AH215" s="4">
        <v>0</v>
      </c>
      <c r="AI215" s="4">
        <v>2</v>
      </c>
      <c r="AJ215" s="4"/>
      <c r="AK215" s="1" t="s">
        <v>690</v>
      </c>
      <c r="AL215" s="7" t="s">
        <v>486</v>
      </c>
      <c r="AM215" s="21" t="s">
        <v>491</v>
      </c>
      <c r="AN215" s="1" t="s">
        <v>608</v>
      </c>
      <c r="AO215" s="8">
        <v>16185</v>
      </c>
      <c r="AP215" s="8" t="s">
        <v>411</v>
      </c>
      <c r="AQ215" s="5" t="s">
        <v>456</v>
      </c>
      <c r="AT215" s="9" t="s">
        <v>646</v>
      </c>
      <c r="AU215" s="9" t="s">
        <v>1291</v>
      </c>
      <c r="AV215" s="9" t="s">
        <v>1186</v>
      </c>
      <c r="AW215" s="9" t="s">
        <v>1337</v>
      </c>
      <c r="AX215" s="9" t="s">
        <v>1314</v>
      </c>
      <c r="BE215" s="9"/>
      <c r="BF215" s="9"/>
      <c r="BG215" s="9" t="s">
        <v>1357</v>
      </c>
      <c r="BH215" s="9" t="s">
        <v>1316</v>
      </c>
      <c r="BI215" s="9" t="s">
        <v>954</v>
      </c>
      <c r="BJ215" s="128" t="s">
        <v>1207</v>
      </c>
      <c r="BK215" s="128" t="s">
        <v>1207</v>
      </c>
      <c r="BL215" s="129">
        <v>1</v>
      </c>
    </row>
    <row r="216" spans="1:64" ht="38.25" customHeight="1" x14ac:dyDescent="0.25">
      <c r="C216" s="22" t="s">
        <v>1144</v>
      </c>
      <c r="D216" s="1">
        <v>19356</v>
      </c>
      <c r="E216" t="str">
        <f t="shared" si="28"/>
        <v xml:space="preserve"> </v>
      </c>
      <c r="F216">
        <f t="shared" si="30"/>
        <v>1</v>
      </c>
      <c r="G216" t="str">
        <f t="shared" si="29"/>
        <v xml:space="preserve"> </v>
      </c>
      <c r="H216" s="4"/>
      <c r="I216" s="4"/>
      <c r="J216" s="4" t="s">
        <v>607</v>
      </c>
      <c r="K216" s="4"/>
      <c r="L216" s="4"/>
      <c r="M216" s="5"/>
      <c r="N216" s="4"/>
      <c r="O216" s="9" t="s">
        <v>1297</v>
      </c>
      <c r="Q216" s="4"/>
      <c r="R216" s="4"/>
      <c r="S216" s="4"/>
      <c r="T216" s="4"/>
      <c r="U216" s="4"/>
      <c r="V216" s="4"/>
      <c r="W216" s="4"/>
      <c r="X216" s="4"/>
      <c r="Y216" s="4"/>
      <c r="Z216" s="4"/>
      <c r="AA216" s="4"/>
      <c r="AB216" s="4"/>
      <c r="AC216" s="4"/>
      <c r="AD216" s="4"/>
      <c r="AE216" s="4"/>
      <c r="AF216" s="4"/>
      <c r="AG216" s="4"/>
      <c r="AH216" s="4"/>
      <c r="AI216" s="4"/>
      <c r="AJ216" s="4"/>
      <c r="AK216" s="1" t="s">
        <v>1263</v>
      </c>
      <c r="AL216" s="7" t="s">
        <v>486</v>
      </c>
      <c r="AM216" s="21" t="s">
        <v>491</v>
      </c>
      <c r="AN216" s="1" t="s">
        <v>608</v>
      </c>
      <c r="AO216" s="8"/>
      <c r="AP216" s="8"/>
      <c r="AQ216" s="5"/>
      <c r="BD216" s="9" t="s">
        <v>1159</v>
      </c>
      <c r="BE216" s="9" t="s">
        <v>1158</v>
      </c>
      <c r="BF216" s="9"/>
      <c r="BG216" s="9"/>
      <c r="BJ216" s="128" t="s">
        <v>1207</v>
      </c>
      <c r="BK216" s="128" t="s">
        <v>1207</v>
      </c>
      <c r="BL216" s="129" t="s">
        <v>1207</v>
      </c>
    </row>
    <row r="217" spans="1:64" ht="38.25" customHeight="1" x14ac:dyDescent="0.25">
      <c r="A217" s="9" t="s">
        <v>607</v>
      </c>
      <c r="C217" s="22" t="s">
        <v>599</v>
      </c>
      <c r="D217" s="1">
        <v>36346</v>
      </c>
      <c r="E217" t="str">
        <f t="shared" si="28"/>
        <v xml:space="preserve"> </v>
      </c>
      <c r="F217">
        <f t="shared" si="30"/>
        <v>1</v>
      </c>
      <c r="G217" t="str">
        <f t="shared" si="29"/>
        <v xml:space="preserve"> </v>
      </c>
      <c r="H217" s="4" t="s">
        <v>502</v>
      </c>
      <c r="I217" s="4" t="s">
        <v>282</v>
      </c>
      <c r="J217" s="4" t="s">
        <v>607</v>
      </c>
      <c r="K217" s="4" t="s">
        <v>607</v>
      </c>
      <c r="L217" s="4" t="s">
        <v>766</v>
      </c>
      <c r="M217" s="14" t="s">
        <v>850</v>
      </c>
      <c r="N217" s="4" t="s">
        <v>849</v>
      </c>
      <c r="O217" s="9" t="s">
        <v>1301</v>
      </c>
      <c r="Q217" s="4">
        <v>1</v>
      </c>
      <c r="R217" s="4">
        <v>1</v>
      </c>
      <c r="S217" s="4">
        <v>1</v>
      </c>
      <c r="T217" s="4">
        <v>1</v>
      </c>
      <c r="U217" s="4">
        <v>1</v>
      </c>
      <c r="V217" s="4">
        <v>1</v>
      </c>
      <c r="W217" s="4">
        <v>1</v>
      </c>
      <c r="X217" s="4">
        <v>0</v>
      </c>
      <c r="Y217" s="4">
        <v>0</v>
      </c>
      <c r="Z217" s="4">
        <v>1</v>
      </c>
      <c r="AA217" s="4">
        <v>1</v>
      </c>
      <c r="AB217" s="4">
        <v>1</v>
      </c>
      <c r="AC217" s="4">
        <v>2</v>
      </c>
      <c r="AD217" s="4">
        <v>1</v>
      </c>
      <c r="AE217" s="4">
        <v>0</v>
      </c>
      <c r="AF217" s="4">
        <v>0</v>
      </c>
      <c r="AG217" s="4">
        <v>1</v>
      </c>
      <c r="AH217" s="4">
        <v>2</v>
      </c>
      <c r="AI217" s="4">
        <v>1</v>
      </c>
      <c r="AJ217" s="4">
        <v>0</v>
      </c>
      <c r="AK217" s="1" t="s">
        <v>848</v>
      </c>
      <c r="AL217" s="7" t="s">
        <v>486</v>
      </c>
      <c r="AM217" s="21" t="s">
        <v>491</v>
      </c>
      <c r="AN217" s="1" t="s">
        <v>608</v>
      </c>
      <c r="AO217" s="15"/>
      <c r="AP217" s="15" t="s">
        <v>624</v>
      </c>
      <c r="AQ217" s="16"/>
      <c r="BE217" s="9"/>
      <c r="BF217" s="9"/>
      <c r="BG217" s="9"/>
      <c r="BJ217" s="128" t="s">
        <v>1207</v>
      </c>
      <c r="BK217" s="128" t="s">
        <v>1207</v>
      </c>
      <c r="BL217" s="129" t="s">
        <v>1207</v>
      </c>
    </row>
    <row r="218" spans="1:64" ht="38.25" customHeight="1" x14ac:dyDescent="0.25">
      <c r="B218" s="9" t="s">
        <v>607</v>
      </c>
      <c r="C218" s="22" t="s">
        <v>191</v>
      </c>
      <c r="D218" s="1">
        <v>46319</v>
      </c>
      <c r="E218">
        <f t="shared" si="28"/>
        <v>1</v>
      </c>
      <c r="F218" t="str">
        <f t="shared" si="30"/>
        <v xml:space="preserve"> </v>
      </c>
      <c r="G218" t="str">
        <f t="shared" si="29"/>
        <v xml:space="preserve"> </v>
      </c>
      <c r="H218" s="4" t="s">
        <v>503</v>
      </c>
      <c r="I218" s="4" t="s">
        <v>1449</v>
      </c>
      <c r="J218" s="4" t="s">
        <v>608</v>
      </c>
      <c r="K218" s="4" t="s">
        <v>607</v>
      </c>
      <c r="L218" s="4"/>
      <c r="M218" s="5">
        <v>19</v>
      </c>
      <c r="N218" s="4" t="s">
        <v>1228</v>
      </c>
      <c r="O218" s="9" t="s">
        <v>1297</v>
      </c>
      <c r="Q218" s="4"/>
      <c r="R218" s="4"/>
      <c r="S218" s="4"/>
      <c r="T218" s="4"/>
      <c r="U218" s="4"/>
      <c r="V218" s="4"/>
      <c r="W218" s="4"/>
      <c r="X218" s="4"/>
      <c r="Y218" s="4"/>
      <c r="Z218" s="4"/>
      <c r="AA218" s="4"/>
      <c r="AB218" s="4"/>
      <c r="AC218" s="4"/>
      <c r="AD218" s="4">
        <v>1</v>
      </c>
      <c r="AE218" s="4"/>
      <c r="AF218" s="4"/>
      <c r="AG218" s="4"/>
      <c r="AH218" s="4"/>
      <c r="AI218" s="4"/>
      <c r="AJ218" s="4"/>
      <c r="AK218" s="1" t="s">
        <v>1264</v>
      </c>
      <c r="AL218" s="4" t="s">
        <v>22</v>
      </c>
      <c r="AM218" s="21" t="s">
        <v>491</v>
      </c>
      <c r="AN218" s="1" t="s">
        <v>608</v>
      </c>
      <c r="AO218" s="8">
        <v>40</v>
      </c>
      <c r="AP218" s="8" t="s">
        <v>410</v>
      </c>
      <c r="AQ218" s="1" t="s">
        <v>417</v>
      </c>
      <c r="AT218" s="9" t="s">
        <v>1265</v>
      </c>
      <c r="AU218" s="9" t="s">
        <v>1291</v>
      </c>
      <c r="BE218" s="9"/>
      <c r="BF218" s="9"/>
      <c r="BG218" s="9"/>
      <c r="BJ218" s="128" t="s">
        <v>1207</v>
      </c>
      <c r="BK218" s="128" t="s">
        <v>1207</v>
      </c>
      <c r="BL218" s="129" t="s">
        <v>1207</v>
      </c>
    </row>
    <row r="219" spans="1:64" ht="38.25" customHeight="1" x14ac:dyDescent="0.25">
      <c r="C219" s="22" t="s">
        <v>74</v>
      </c>
      <c r="D219" s="1">
        <v>38750</v>
      </c>
      <c r="E219">
        <f t="shared" si="28"/>
        <v>1</v>
      </c>
      <c r="F219" t="str">
        <f t="shared" si="30"/>
        <v xml:space="preserve"> </v>
      </c>
      <c r="G219" t="str">
        <f t="shared" si="29"/>
        <v xml:space="preserve"> </v>
      </c>
      <c r="H219" s="4" t="s">
        <v>8</v>
      </c>
      <c r="I219" s="4" t="s">
        <v>264</v>
      </c>
      <c r="J219" s="4"/>
      <c r="K219" s="4"/>
      <c r="L219" s="4"/>
      <c r="M219" s="5">
        <v>24</v>
      </c>
      <c r="N219" s="4"/>
      <c r="Q219" s="4"/>
      <c r="R219" s="4"/>
      <c r="S219" s="4"/>
      <c r="T219" s="4"/>
      <c r="U219" s="4"/>
      <c r="V219" s="4"/>
      <c r="W219" s="4"/>
      <c r="X219" s="4"/>
      <c r="Y219" s="4"/>
      <c r="Z219" s="4"/>
      <c r="AA219" s="4"/>
      <c r="AB219" s="4"/>
      <c r="AC219" s="4"/>
      <c r="AD219" s="4"/>
      <c r="AE219" s="4"/>
      <c r="AF219" s="4"/>
      <c r="AG219" s="4"/>
      <c r="AH219" s="4"/>
      <c r="AI219" s="4"/>
      <c r="AJ219" s="4"/>
      <c r="AK219" s="1"/>
      <c r="AL219" s="7" t="s">
        <v>485</v>
      </c>
      <c r="AM219" s="21" t="s">
        <v>491</v>
      </c>
      <c r="AN219" s="1" t="s">
        <v>608</v>
      </c>
      <c r="AO219" s="8">
        <v>75</v>
      </c>
      <c r="AP219" s="8" t="s">
        <v>410</v>
      </c>
      <c r="AQ219" s="1" t="s">
        <v>414</v>
      </c>
      <c r="BE219" s="9"/>
      <c r="BF219" s="9"/>
      <c r="BG219" s="9"/>
      <c r="BJ219" s="128" t="s">
        <v>1207</v>
      </c>
      <c r="BK219" s="128" t="s">
        <v>1207</v>
      </c>
      <c r="BL219" s="129" t="s">
        <v>1207</v>
      </c>
    </row>
    <row r="220" spans="1:64" ht="38.25" customHeight="1" x14ac:dyDescent="0.25">
      <c r="C220" s="22" t="s">
        <v>192</v>
      </c>
      <c r="D220" s="1">
        <v>46037</v>
      </c>
      <c r="E220">
        <f t="shared" si="28"/>
        <v>1</v>
      </c>
      <c r="F220" t="str">
        <f t="shared" si="30"/>
        <v xml:space="preserve"> </v>
      </c>
      <c r="G220" t="str">
        <f t="shared" si="29"/>
        <v xml:space="preserve"> </v>
      </c>
      <c r="H220" s="4" t="s">
        <v>8</v>
      </c>
      <c r="I220" s="4" t="s">
        <v>364</v>
      </c>
      <c r="J220" s="4"/>
      <c r="K220" s="4"/>
      <c r="L220" s="4"/>
      <c r="M220" s="5">
        <v>50</v>
      </c>
      <c r="N220" s="4"/>
      <c r="Q220" s="4"/>
      <c r="R220" s="4"/>
      <c r="S220" s="4"/>
      <c r="T220" s="4"/>
      <c r="U220" s="4"/>
      <c r="V220" s="4"/>
      <c r="W220" s="4"/>
      <c r="X220" s="4"/>
      <c r="Y220" s="4"/>
      <c r="Z220" s="4"/>
      <c r="AA220" s="4"/>
      <c r="AB220" s="4"/>
      <c r="AC220" s="4"/>
      <c r="AD220" s="4"/>
      <c r="AE220" s="4"/>
      <c r="AF220" s="4"/>
      <c r="AG220" s="4"/>
      <c r="AH220" s="4"/>
      <c r="AI220" s="4"/>
      <c r="AJ220" s="4"/>
      <c r="AK220" s="1"/>
      <c r="AL220" s="4" t="s">
        <v>22</v>
      </c>
      <c r="AM220" s="21" t="s">
        <v>491</v>
      </c>
      <c r="AN220" s="1" t="s">
        <v>608</v>
      </c>
      <c r="AO220" s="8">
        <v>75</v>
      </c>
      <c r="AP220" s="8" t="s">
        <v>410</v>
      </c>
      <c r="AQ220" s="1" t="s">
        <v>416</v>
      </c>
      <c r="AZ220" s="9">
        <v>0</v>
      </c>
      <c r="BA220" s="9" t="s">
        <v>1134</v>
      </c>
      <c r="BB220" s="9" t="s">
        <v>1135</v>
      </c>
      <c r="BE220" s="9"/>
      <c r="BF220" s="9"/>
      <c r="BG220" s="9"/>
      <c r="BJ220" s="128" t="s">
        <v>1207</v>
      </c>
      <c r="BK220" s="128" t="s">
        <v>1207</v>
      </c>
      <c r="BL220" s="129" t="s">
        <v>1207</v>
      </c>
    </row>
    <row r="221" spans="1:64" ht="38.25" customHeight="1" x14ac:dyDescent="0.25">
      <c r="A221" s="9" t="s">
        <v>607</v>
      </c>
      <c r="B221" s="9" t="s">
        <v>607</v>
      </c>
      <c r="C221" s="22" t="s">
        <v>214</v>
      </c>
      <c r="D221" s="1">
        <v>40455</v>
      </c>
      <c r="E221">
        <f t="shared" si="28"/>
        <v>1</v>
      </c>
      <c r="F221" t="str">
        <f t="shared" si="30"/>
        <v xml:space="preserve"> </v>
      </c>
      <c r="G221" t="str">
        <f t="shared" si="29"/>
        <v xml:space="preserve"> </v>
      </c>
      <c r="H221" s="4" t="s">
        <v>492</v>
      </c>
      <c r="I221" s="4" t="s">
        <v>381</v>
      </c>
      <c r="J221" s="4" t="s">
        <v>607</v>
      </c>
      <c r="K221" s="4" t="s">
        <v>607</v>
      </c>
      <c r="L221" s="4" t="s">
        <v>607</v>
      </c>
      <c r="M221" s="5">
        <v>1594</v>
      </c>
      <c r="N221" s="4" t="s">
        <v>719</v>
      </c>
      <c r="O221" s="9" t="s">
        <v>1295</v>
      </c>
      <c r="P221" s="9" t="s">
        <v>1384</v>
      </c>
      <c r="Q221" s="4">
        <v>1</v>
      </c>
      <c r="R221" s="4">
        <v>0</v>
      </c>
      <c r="S221" s="4">
        <v>1</v>
      </c>
      <c r="T221" s="4">
        <v>1</v>
      </c>
      <c r="U221" s="4">
        <v>2</v>
      </c>
      <c r="V221" s="4">
        <v>2</v>
      </c>
      <c r="W221" s="4">
        <v>1</v>
      </c>
      <c r="X221" s="4">
        <v>0</v>
      </c>
      <c r="Y221" s="4">
        <v>0</v>
      </c>
      <c r="Z221" s="4">
        <v>1</v>
      </c>
      <c r="AA221" s="4">
        <v>0</v>
      </c>
      <c r="AB221" s="4">
        <v>0</v>
      </c>
      <c r="AC221" s="4">
        <v>1</v>
      </c>
      <c r="AD221" s="4">
        <v>1</v>
      </c>
      <c r="AE221" s="4">
        <v>1</v>
      </c>
      <c r="AF221" s="4">
        <v>1</v>
      </c>
      <c r="AG221" s="4">
        <v>1</v>
      </c>
      <c r="AH221" s="4">
        <v>2</v>
      </c>
      <c r="AI221" s="4">
        <v>2</v>
      </c>
      <c r="AJ221" s="4">
        <v>0</v>
      </c>
      <c r="AK221" s="1" t="s">
        <v>851</v>
      </c>
      <c r="AL221" s="7" t="s">
        <v>23</v>
      </c>
      <c r="AM221" s="21" t="s">
        <v>491</v>
      </c>
      <c r="AN221" s="1" t="s">
        <v>608</v>
      </c>
      <c r="AO221" s="8">
        <v>3554</v>
      </c>
      <c r="AP221" s="8" t="s">
        <v>411</v>
      </c>
      <c r="AQ221" s="1" t="s">
        <v>482</v>
      </c>
      <c r="AT221" s="9" t="s">
        <v>624</v>
      </c>
      <c r="AU221" s="9" t="s">
        <v>1289</v>
      </c>
      <c r="AW221" s="9" t="s">
        <v>852</v>
      </c>
      <c r="AX221" s="9" t="s">
        <v>1318</v>
      </c>
      <c r="BE221" s="9"/>
      <c r="BF221" s="9"/>
      <c r="BG221" s="9"/>
      <c r="BJ221" s="128" t="s">
        <v>1207</v>
      </c>
      <c r="BK221" s="128" t="s">
        <v>1207</v>
      </c>
      <c r="BL221" s="129" t="s">
        <v>1207</v>
      </c>
    </row>
    <row r="222" spans="1:64" ht="38.25" customHeight="1" x14ac:dyDescent="0.25">
      <c r="B222" s="9" t="s">
        <v>607</v>
      </c>
      <c r="C222" s="22" t="s">
        <v>215</v>
      </c>
      <c r="D222" s="1">
        <v>40455</v>
      </c>
      <c r="E222">
        <f t="shared" si="28"/>
        <v>1</v>
      </c>
      <c r="F222" t="str">
        <f t="shared" si="30"/>
        <v xml:space="preserve"> </v>
      </c>
      <c r="G222" t="str">
        <f t="shared" si="29"/>
        <v xml:space="preserve"> </v>
      </c>
      <c r="H222" s="4" t="s">
        <v>514</v>
      </c>
      <c r="I222" s="4" t="s">
        <v>382</v>
      </c>
      <c r="J222" s="4" t="s">
        <v>607</v>
      </c>
      <c r="K222" s="4" t="s">
        <v>608</v>
      </c>
      <c r="L222" s="4"/>
      <c r="M222" s="5">
        <v>1513</v>
      </c>
      <c r="N222" s="4" t="s">
        <v>1220</v>
      </c>
      <c r="O222" s="9" t="s">
        <v>1299</v>
      </c>
      <c r="P222" s="9" t="s">
        <v>1383</v>
      </c>
      <c r="Q222" s="4"/>
      <c r="R222" s="4"/>
      <c r="S222" s="4"/>
      <c r="T222" s="4"/>
      <c r="U222" s="4"/>
      <c r="V222" s="4"/>
      <c r="W222" s="4"/>
      <c r="X222" s="4"/>
      <c r="Y222" s="4"/>
      <c r="Z222" s="4"/>
      <c r="AA222" s="4"/>
      <c r="AB222" s="4"/>
      <c r="AC222" s="4"/>
      <c r="AD222" s="4"/>
      <c r="AE222" s="4"/>
      <c r="AF222" s="4"/>
      <c r="AG222" s="4"/>
      <c r="AH222" s="4"/>
      <c r="AI222" s="4"/>
      <c r="AJ222" s="4"/>
      <c r="AK222" s="1" t="s">
        <v>1266</v>
      </c>
      <c r="AL222" s="7" t="s">
        <v>23</v>
      </c>
      <c r="AM222" s="21" t="s">
        <v>491</v>
      </c>
      <c r="AN222" s="1" t="s">
        <v>608</v>
      </c>
      <c r="AO222" s="8">
        <v>3600</v>
      </c>
      <c r="AP222" s="8"/>
      <c r="AQ222" s="1"/>
      <c r="AT222" s="9" t="s">
        <v>1201</v>
      </c>
      <c r="AU222" s="9" t="s">
        <v>1289</v>
      </c>
      <c r="BE222" s="9"/>
      <c r="BF222" s="9"/>
      <c r="BG222" s="9"/>
      <c r="BJ222" s="128" t="s">
        <v>1207</v>
      </c>
      <c r="BK222" s="128" t="s">
        <v>1207</v>
      </c>
      <c r="BL222" s="129" t="s">
        <v>1207</v>
      </c>
    </row>
    <row r="223" spans="1:64" ht="38.25" customHeight="1" x14ac:dyDescent="0.25">
      <c r="A223" s="9" t="s">
        <v>607</v>
      </c>
      <c r="B223" s="9" t="s">
        <v>607</v>
      </c>
      <c r="C223" s="22" t="s">
        <v>145</v>
      </c>
      <c r="D223" s="1">
        <v>18125</v>
      </c>
      <c r="E223" t="str">
        <f t="shared" si="28"/>
        <v xml:space="preserve"> </v>
      </c>
      <c r="F223">
        <f t="shared" si="30"/>
        <v>1</v>
      </c>
      <c r="G223" t="str">
        <f t="shared" si="29"/>
        <v xml:space="preserve"> </v>
      </c>
      <c r="H223" s="4" t="s">
        <v>501</v>
      </c>
      <c r="I223" s="4" t="s">
        <v>323</v>
      </c>
      <c r="J223" s="4" t="s">
        <v>607</v>
      </c>
      <c r="K223" s="4" t="s">
        <v>607</v>
      </c>
      <c r="L223" s="4" t="s">
        <v>607</v>
      </c>
      <c r="M223" s="5">
        <v>1110</v>
      </c>
      <c r="N223" s="4" t="s">
        <v>626</v>
      </c>
      <c r="O223" s="9" t="s">
        <v>1295</v>
      </c>
      <c r="P223" s="9" t="s">
        <v>1383</v>
      </c>
      <c r="Q223" s="4">
        <v>1</v>
      </c>
      <c r="R223" s="4">
        <v>3</v>
      </c>
      <c r="S223" s="4">
        <v>1</v>
      </c>
      <c r="T223" s="4">
        <v>1</v>
      </c>
      <c r="U223" s="4">
        <v>2</v>
      </c>
      <c r="V223" s="4">
        <v>2</v>
      </c>
      <c r="W223" s="4">
        <v>1</v>
      </c>
      <c r="X223" s="4">
        <v>1</v>
      </c>
      <c r="Y223" s="4"/>
      <c r="Z223" s="4">
        <v>1</v>
      </c>
      <c r="AA223" s="4">
        <v>1</v>
      </c>
      <c r="AB223" s="4">
        <v>1</v>
      </c>
      <c r="AC223" s="4">
        <v>1</v>
      </c>
      <c r="AD223" s="4">
        <v>3</v>
      </c>
      <c r="AE223" s="4">
        <v>1</v>
      </c>
      <c r="AF223" s="4">
        <v>1</v>
      </c>
      <c r="AG223" s="4">
        <v>1</v>
      </c>
      <c r="AH223" s="4">
        <v>1</v>
      </c>
      <c r="AI223" s="4">
        <v>3</v>
      </c>
      <c r="AJ223" s="4"/>
      <c r="AK223" s="1" t="s">
        <v>692</v>
      </c>
      <c r="AL223" s="7" t="s">
        <v>488</v>
      </c>
      <c r="AM223" s="21" t="s">
        <v>491</v>
      </c>
      <c r="AN223" s="1" t="s">
        <v>608</v>
      </c>
      <c r="AO223" s="8">
        <v>2963</v>
      </c>
      <c r="AP223" s="8" t="s">
        <v>410</v>
      </c>
      <c r="AQ223" s="1" t="s">
        <v>465</v>
      </c>
      <c r="AT223" s="9" t="s">
        <v>614</v>
      </c>
      <c r="AU223" s="9" t="s">
        <v>1290</v>
      </c>
      <c r="AW223" s="9" t="s">
        <v>1176</v>
      </c>
      <c r="AX223" s="9" t="s">
        <v>1314</v>
      </c>
      <c r="AZ223" s="9">
        <v>0</v>
      </c>
      <c r="BA223" s="9" t="s">
        <v>1102</v>
      </c>
      <c r="BB223" s="30">
        <v>42790</v>
      </c>
      <c r="BE223" s="9"/>
      <c r="BF223" s="9" t="s">
        <v>16</v>
      </c>
      <c r="BG223" s="9"/>
      <c r="BJ223" s="128" t="s">
        <v>1207</v>
      </c>
      <c r="BK223" s="128" t="s">
        <v>1207</v>
      </c>
      <c r="BL223" s="129">
        <v>1</v>
      </c>
    </row>
    <row r="224" spans="1:64" ht="38.25" customHeight="1" x14ac:dyDescent="0.25">
      <c r="A224" s="9" t="s">
        <v>607</v>
      </c>
      <c r="B224" s="9" t="s">
        <v>607</v>
      </c>
      <c r="C224" s="22" t="s">
        <v>75</v>
      </c>
      <c r="D224" s="1">
        <v>33438</v>
      </c>
      <c r="E224" t="str">
        <f t="shared" si="28"/>
        <v xml:space="preserve"> </v>
      </c>
      <c r="F224">
        <f t="shared" si="30"/>
        <v>1</v>
      </c>
      <c r="G224" t="str">
        <f t="shared" si="29"/>
        <v xml:space="preserve"> </v>
      </c>
      <c r="H224" s="4" t="s">
        <v>492</v>
      </c>
      <c r="I224" s="4" t="s">
        <v>265</v>
      </c>
      <c r="J224" s="4" t="s">
        <v>607</v>
      </c>
      <c r="K224" s="4" t="s">
        <v>607</v>
      </c>
      <c r="L224" s="4" t="s">
        <v>607</v>
      </c>
      <c r="M224" s="14">
        <v>128</v>
      </c>
      <c r="N224" s="4" t="s">
        <v>854</v>
      </c>
      <c r="O224" s="9" t="s">
        <v>1299</v>
      </c>
      <c r="P224" s="9" t="s">
        <v>1383</v>
      </c>
      <c r="Q224" s="4">
        <v>0</v>
      </c>
      <c r="R224" s="4">
        <v>0</v>
      </c>
      <c r="S224" s="4">
        <v>0</v>
      </c>
      <c r="T224" s="4">
        <v>0</v>
      </c>
      <c r="U224" s="4">
        <v>1</v>
      </c>
      <c r="V224" s="4">
        <v>1</v>
      </c>
      <c r="W224" s="4">
        <v>2</v>
      </c>
      <c r="X224" s="4">
        <v>0</v>
      </c>
      <c r="Y224" s="4">
        <v>0</v>
      </c>
      <c r="Z224" s="4">
        <v>2</v>
      </c>
      <c r="AA224" s="4">
        <v>1</v>
      </c>
      <c r="AB224" s="4">
        <v>0</v>
      </c>
      <c r="AC224" s="4">
        <v>0</v>
      </c>
      <c r="AD224" s="4">
        <v>2</v>
      </c>
      <c r="AE224" s="4">
        <v>0</v>
      </c>
      <c r="AF224" s="4">
        <v>0</v>
      </c>
      <c r="AG224" s="4">
        <v>3</v>
      </c>
      <c r="AH224" s="4">
        <v>0</v>
      </c>
      <c r="AI224" s="4">
        <v>1</v>
      </c>
      <c r="AJ224" s="4">
        <v>0</v>
      </c>
      <c r="AK224" s="1" t="s">
        <v>853</v>
      </c>
      <c r="AL224" s="7" t="s">
        <v>485</v>
      </c>
      <c r="AM224" s="21" t="s">
        <v>491</v>
      </c>
      <c r="AN224" s="1" t="s">
        <v>608</v>
      </c>
      <c r="AO224" s="15">
        <v>364</v>
      </c>
      <c r="AP224" s="15" t="s">
        <v>411</v>
      </c>
      <c r="AQ224" s="16" t="s">
        <v>441</v>
      </c>
      <c r="AT224" s="9" t="s">
        <v>855</v>
      </c>
      <c r="AU224" s="9" t="s">
        <v>1291</v>
      </c>
      <c r="AV224" s="9" t="s">
        <v>889</v>
      </c>
      <c r="AW224" s="9" t="s">
        <v>917</v>
      </c>
      <c r="AX224" s="9" t="s">
        <v>1318</v>
      </c>
      <c r="AY224" s="9" t="s">
        <v>856</v>
      </c>
      <c r="AZ224" s="9" t="s">
        <v>1029</v>
      </c>
      <c r="BA224" s="9" t="s">
        <v>1067</v>
      </c>
      <c r="BB224" s="9" t="s">
        <v>1068</v>
      </c>
      <c r="BE224" s="9"/>
      <c r="BF224" s="9"/>
      <c r="BG224" s="9" t="s">
        <v>918</v>
      </c>
      <c r="BH224" s="9" t="s">
        <v>1312</v>
      </c>
      <c r="BJ224" s="128" t="s">
        <v>1207</v>
      </c>
      <c r="BK224" s="128" t="s">
        <v>1207</v>
      </c>
      <c r="BL224" s="129" t="s">
        <v>1207</v>
      </c>
    </row>
    <row r="225" spans="1:64" ht="38.25" customHeight="1" x14ac:dyDescent="0.25">
      <c r="C225" s="22" t="s">
        <v>601</v>
      </c>
      <c r="D225" s="1">
        <v>52396</v>
      </c>
      <c r="E225" t="str">
        <f t="shared" si="28"/>
        <v xml:space="preserve"> </v>
      </c>
      <c r="F225" t="str">
        <f t="shared" si="30"/>
        <v xml:space="preserve"> </v>
      </c>
      <c r="G225">
        <f t="shared" si="29"/>
        <v>1</v>
      </c>
      <c r="H225" s="4" t="s">
        <v>515</v>
      </c>
      <c r="I225" s="4"/>
      <c r="J225" s="4"/>
      <c r="K225" s="4"/>
      <c r="L225" s="4"/>
      <c r="M225" s="14"/>
      <c r="N225" s="4"/>
      <c r="Q225" s="4"/>
      <c r="R225" s="4"/>
      <c r="S225" s="4"/>
      <c r="T225" s="4"/>
      <c r="U225" s="4"/>
      <c r="V225" s="4"/>
      <c r="W225" s="4"/>
      <c r="X225" s="4"/>
      <c r="Y225" s="4"/>
      <c r="Z225" s="4"/>
      <c r="AA225" s="4"/>
      <c r="AB225" s="4"/>
      <c r="AC225" s="4"/>
      <c r="AD225" s="4"/>
      <c r="AE225" s="4"/>
      <c r="AF225" s="4"/>
      <c r="AG225" s="4"/>
      <c r="AH225" s="4"/>
      <c r="AI225" s="4"/>
      <c r="AJ225" s="4"/>
      <c r="AK225" s="1"/>
      <c r="AL225" s="4" t="s">
        <v>22</v>
      </c>
      <c r="AM225" s="21" t="s">
        <v>491</v>
      </c>
      <c r="AN225" s="1" t="s">
        <v>608</v>
      </c>
      <c r="AO225" s="15"/>
      <c r="AP225" s="15"/>
      <c r="AQ225" s="16"/>
      <c r="BE225" s="9"/>
      <c r="BF225" s="9"/>
      <c r="BG225" s="9"/>
      <c r="BJ225" s="128" t="s">
        <v>1207</v>
      </c>
      <c r="BK225" s="128" t="s">
        <v>1207</v>
      </c>
      <c r="BL225" s="129" t="s">
        <v>1207</v>
      </c>
    </row>
    <row r="226" spans="1:64" ht="38.25" customHeight="1" x14ac:dyDescent="0.25">
      <c r="A226" s="9" t="s">
        <v>607</v>
      </c>
      <c r="C226" s="22" t="s">
        <v>38</v>
      </c>
      <c r="D226" s="1">
        <v>26544</v>
      </c>
      <c r="E226" t="str">
        <f t="shared" si="28"/>
        <v xml:space="preserve"> </v>
      </c>
      <c r="F226">
        <f t="shared" si="30"/>
        <v>1</v>
      </c>
      <c r="G226" t="str">
        <f t="shared" si="29"/>
        <v xml:space="preserve"> </v>
      </c>
      <c r="H226" s="4" t="s">
        <v>8</v>
      </c>
      <c r="I226" s="4" t="s">
        <v>231</v>
      </c>
      <c r="J226" s="4"/>
      <c r="K226" s="4"/>
      <c r="L226" s="4"/>
      <c r="M226" s="5">
        <v>42</v>
      </c>
      <c r="N226" s="4"/>
      <c r="Q226" s="4"/>
      <c r="R226" s="4"/>
      <c r="S226" s="4"/>
      <c r="T226" s="4"/>
      <c r="U226" s="4"/>
      <c r="V226" s="4"/>
      <c r="W226" s="4"/>
      <c r="X226" s="4"/>
      <c r="Y226" s="4"/>
      <c r="Z226" s="4"/>
      <c r="AA226" s="4"/>
      <c r="AB226" s="4"/>
      <c r="AC226" s="4"/>
      <c r="AD226" s="4"/>
      <c r="AE226" s="4"/>
      <c r="AF226" s="4"/>
      <c r="AG226" s="4"/>
      <c r="AH226" s="4"/>
      <c r="AI226" s="4"/>
      <c r="AJ226" s="4"/>
      <c r="AK226" s="1" t="s">
        <v>857</v>
      </c>
      <c r="AL226" s="7" t="s">
        <v>484</v>
      </c>
      <c r="AM226" s="21" t="s">
        <v>491</v>
      </c>
      <c r="AN226" s="1" t="s">
        <v>608</v>
      </c>
      <c r="AO226" s="8">
        <v>112</v>
      </c>
      <c r="AP226" s="8" t="s">
        <v>410</v>
      </c>
      <c r="AQ226" s="1" t="s">
        <v>414</v>
      </c>
      <c r="AR226" s="1"/>
      <c r="BE226" s="9"/>
      <c r="BF226" s="9"/>
      <c r="BG226" s="9"/>
      <c r="BJ226" s="128" t="s">
        <v>1207</v>
      </c>
      <c r="BK226" s="128" t="s">
        <v>1207</v>
      </c>
      <c r="BL226" s="129" t="s">
        <v>1207</v>
      </c>
    </row>
    <row r="227" spans="1:64" ht="38.25" customHeight="1" x14ac:dyDescent="0.25">
      <c r="A227" s="9" t="s">
        <v>607</v>
      </c>
      <c r="B227" s="9" t="s">
        <v>607</v>
      </c>
      <c r="C227" s="22" t="s">
        <v>193</v>
      </c>
      <c r="D227" s="1">
        <v>37411</v>
      </c>
      <c r="E227" t="str">
        <f t="shared" si="28"/>
        <v xml:space="preserve"> </v>
      </c>
      <c r="F227">
        <f t="shared" si="30"/>
        <v>1</v>
      </c>
      <c r="G227" t="str">
        <f t="shared" si="29"/>
        <v xml:space="preserve"> </v>
      </c>
      <c r="H227" s="4" t="s">
        <v>515</v>
      </c>
      <c r="I227" s="4" t="s">
        <v>365</v>
      </c>
      <c r="J227" s="4" t="s">
        <v>607</v>
      </c>
      <c r="K227" s="4" t="s">
        <v>607</v>
      </c>
      <c r="L227" s="4" t="s">
        <v>607</v>
      </c>
      <c r="M227" s="5">
        <v>13</v>
      </c>
      <c r="N227" s="4" t="s">
        <v>859</v>
      </c>
      <c r="O227" s="9" t="s">
        <v>1298</v>
      </c>
      <c r="Q227" s="4">
        <v>0</v>
      </c>
      <c r="R227" s="4">
        <v>0</v>
      </c>
      <c r="S227" s="4" t="s">
        <v>801</v>
      </c>
      <c r="T227" s="4" t="s">
        <v>801</v>
      </c>
      <c r="U227" s="4">
        <v>3</v>
      </c>
      <c r="V227" s="4">
        <v>3</v>
      </c>
      <c r="W227" s="4">
        <v>3</v>
      </c>
      <c r="X227" s="4">
        <v>3</v>
      </c>
      <c r="Y227" s="4" t="s">
        <v>801</v>
      </c>
      <c r="Z227" s="4">
        <v>3</v>
      </c>
      <c r="AA227" s="4">
        <v>3</v>
      </c>
      <c r="AB227" s="4">
        <v>3</v>
      </c>
      <c r="AC227" s="4">
        <v>3</v>
      </c>
      <c r="AD227" s="4">
        <v>3</v>
      </c>
      <c r="AE227" s="4"/>
      <c r="AF227" s="4">
        <v>1</v>
      </c>
      <c r="AG227" s="4">
        <v>3</v>
      </c>
      <c r="AH227" s="4">
        <v>0</v>
      </c>
      <c r="AI227" s="4">
        <v>3</v>
      </c>
      <c r="AJ227" s="4">
        <v>3</v>
      </c>
      <c r="AK227" s="1" t="s">
        <v>858</v>
      </c>
      <c r="AL227" s="4" t="s">
        <v>22</v>
      </c>
      <c r="AM227" s="21" t="s">
        <v>491</v>
      </c>
      <c r="AN227" s="1" t="s">
        <v>608</v>
      </c>
      <c r="AO227" s="8">
        <v>40</v>
      </c>
      <c r="AP227" s="8" t="s">
        <v>410</v>
      </c>
      <c r="AQ227" s="1" t="s">
        <v>414</v>
      </c>
      <c r="AT227" s="9" t="s">
        <v>614</v>
      </c>
      <c r="AU227" s="9" t="s">
        <v>1290</v>
      </c>
      <c r="AW227" s="9" t="s">
        <v>860</v>
      </c>
      <c r="AX227" s="9" t="s">
        <v>1318</v>
      </c>
      <c r="BE227" s="9"/>
      <c r="BF227" s="9"/>
      <c r="BG227" s="9"/>
      <c r="BJ227" s="128" t="s">
        <v>1207</v>
      </c>
      <c r="BK227" s="128" t="s">
        <v>1207</v>
      </c>
      <c r="BL227" s="129" t="s">
        <v>1207</v>
      </c>
    </row>
    <row r="228" spans="1:64" ht="38.25" customHeight="1" x14ac:dyDescent="0.25">
      <c r="C228" s="22" t="s">
        <v>194</v>
      </c>
      <c r="D228" s="1">
        <v>29250</v>
      </c>
      <c r="E228" t="str">
        <f t="shared" si="28"/>
        <v xml:space="preserve"> </v>
      </c>
      <c r="F228">
        <f t="shared" si="30"/>
        <v>1</v>
      </c>
      <c r="G228" t="str">
        <f t="shared" si="29"/>
        <v xml:space="preserve"> </v>
      </c>
      <c r="H228" s="4" t="s">
        <v>8</v>
      </c>
      <c r="I228" s="4" t="s">
        <v>338</v>
      </c>
      <c r="J228" s="4"/>
      <c r="K228" s="4"/>
      <c r="L228" s="4"/>
      <c r="M228" s="5">
        <v>73</v>
      </c>
      <c r="N228" s="4"/>
      <c r="Q228" s="4"/>
      <c r="R228" s="4"/>
      <c r="S228" s="4"/>
      <c r="T228" s="4"/>
      <c r="U228" s="4"/>
      <c r="V228" s="4"/>
      <c r="W228" s="4"/>
      <c r="X228" s="4"/>
      <c r="Y228" s="4"/>
      <c r="Z228" s="4"/>
      <c r="AA228" s="4"/>
      <c r="AB228" s="4"/>
      <c r="AC228" s="4"/>
      <c r="AD228" s="4"/>
      <c r="AE228" s="4"/>
      <c r="AF228" s="4"/>
      <c r="AG228" s="4"/>
      <c r="AH228" s="4"/>
      <c r="AI228" s="4"/>
      <c r="AJ228" s="4"/>
      <c r="AK228" s="1"/>
      <c r="AL228" s="4" t="s">
        <v>22</v>
      </c>
      <c r="AM228" s="21" t="s">
        <v>491</v>
      </c>
      <c r="AN228" s="1" t="s">
        <v>608</v>
      </c>
      <c r="AO228" s="8">
        <v>225</v>
      </c>
      <c r="AP228" s="8" t="s">
        <v>410</v>
      </c>
      <c r="AQ228" s="1" t="s">
        <v>416</v>
      </c>
      <c r="AZ228" s="9" t="s">
        <v>1038</v>
      </c>
      <c r="BA228" s="9" t="s">
        <v>1092</v>
      </c>
      <c r="BB228" s="9" t="s">
        <v>1093</v>
      </c>
      <c r="BE228" s="9"/>
      <c r="BF228" s="9"/>
      <c r="BG228" s="9"/>
      <c r="BJ228" s="128" t="s">
        <v>1207</v>
      </c>
      <c r="BK228" s="128" t="s">
        <v>1207</v>
      </c>
      <c r="BL228" s="129" t="s">
        <v>1207</v>
      </c>
    </row>
    <row r="229" spans="1:64" ht="38.25" customHeight="1" x14ac:dyDescent="0.25">
      <c r="A229" s="9" t="s">
        <v>607</v>
      </c>
      <c r="B229" s="9" t="s">
        <v>607</v>
      </c>
      <c r="C229" s="22" t="s">
        <v>76</v>
      </c>
      <c r="D229" s="1">
        <v>50417</v>
      </c>
      <c r="E229">
        <f t="shared" si="28"/>
        <v>1</v>
      </c>
      <c r="F229" t="str">
        <f t="shared" si="30"/>
        <v xml:space="preserve"> </v>
      </c>
      <c r="G229" t="str">
        <f t="shared" si="29"/>
        <v xml:space="preserve"> </v>
      </c>
      <c r="H229" s="4" t="s">
        <v>492</v>
      </c>
      <c r="I229" s="4" t="s">
        <v>266</v>
      </c>
      <c r="J229" s="4" t="s">
        <v>607</v>
      </c>
      <c r="K229" s="4" t="s">
        <v>607</v>
      </c>
      <c r="L229" s="4" t="s">
        <v>607</v>
      </c>
      <c r="M229" s="5">
        <v>226</v>
      </c>
      <c r="N229" s="4" t="s">
        <v>642</v>
      </c>
      <c r="O229" s="9" t="s">
        <v>1299</v>
      </c>
      <c r="P229" s="9" t="s">
        <v>1383</v>
      </c>
      <c r="Q229" s="4">
        <v>3</v>
      </c>
      <c r="R229" s="4">
        <v>0</v>
      </c>
      <c r="S229" s="4">
        <v>1</v>
      </c>
      <c r="T229" s="4">
        <v>1</v>
      </c>
      <c r="U229" s="4">
        <v>2</v>
      </c>
      <c r="V229" s="4">
        <v>2</v>
      </c>
      <c r="W229" s="4">
        <v>1</v>
      </c>
      <c r="X229" s="4">
        <v>0</v>
      </c>
      <c r="Y229" s="4">
        <v>0</v>
      </c>
      <c r="Z229" s="4">
        <v>1</v>
      </c>
      <c r="AA229" s="4">
        <v>0</v>
      </c>
      <c r="AB229" s="4">
        <v>3</v>
      </c>
      <c r="AC229" s="4">
        <v>1</v>
      </c>
      <c r="AD229" s="4">
        <v>1</v>
      </c>
      <c r="AE229" s="4">
        <v>1</v>
      </c>
      <c r="AF229" s="4">
        <v>1</v>
      </c>
      <c r="AG229" s="4">
        <v>2</v>
      </c>
      <c r="AH229" s="4">
        <v>0</v>
      </c>
      <c r="AI229" s="4">
        <v>3</v>
      </c>
      <c r="AJ229" s="4">
        <v>1</v>
      </c>
      <c r="AK229" s="1" t="s">
        <v>861</v>
      </c>
      <c r="AL229" s="7" t="s">
        <v>485</v>
      </c>
      <c r="AM229" s="21" t="s">
        <v>491</v>
      </c>
      <c r="AN229" s="1" t="s">
        <v>608</v>
      </c>
      <c r="AO229" s="8">
        <v>490</v>
      </c>
      <c r="AP229" s="8" t="s">
        <v>411</v>
      </c>
      <c r="AQ229" s="1" t="s">
        <v>442</v>
      </c>
      <c r="AT229" s="9" t="s">
        <v>862</v>
      </c>
      <c r="AU229" s="9" t="s">
        <v>1290</v>
      </c>
      <c r="AW229" s="9" t="s">
        <v>1338</v>
      </c>
      <c r="AX229" s="9" t="s">
        <v>1312</v>
      </c>
      <c r="AY229" s="9" t="s">
        <v>863</v>
      </c>
      <c r="BE229" s="9"/>
      <c r="BF229" s="9"/>
      <c r="BG229" s="9"/>
      <c r="BJ229" s="128" t="s">
        <v>1207</v>
      </c>
      <c r="BK229" s="128" t="s">
        <v>1207</v>
      </c>
      <c r="BL229" s="129" t="s">
        <v>1207</v>
      </c>
    </row>
    <row r="230" spans="1:64" ht="38.25" customHeight="1" x14ac:dyDescent="0.25">
      <c r="C230" s="22" t="s">
        <v>123</v>
      </c>
      <c r="D230" s="1">
        <v>48563</v>
      </c>
      <c r="E230">
        <f t="shared" si="28"/>
        <v>1</v>
      </c>
      <c r="F230" t="str">
        <f t="shared" si="30"/>
        <v xml:space="preserve"> </v>
      </c>
      <c r="G230" t="str">
        <f t="shared" si="29"/>
        <v xml:space="preserve"> </v>
      </c>
      <c r="H230" s="4" t="s">
        <v>8</v>
      </c>
      <c r="I230" s="4" t="s">
        <v>299</v>
      </c>
      <c r="J230" s="4"/>
      <c r="K230" s="4"/>
      <c r="L230" s="4"/>
      <c r="M230" s="5">
        <v>50</v>
      </c>
      <c r="N230" s="4"/>
      <c r="Q230" s="4"/>
      <c r="R230" s="4"/>
      <c r="S230" s="4"/>
      <c r="T230" s="4"/>
      <c r="U230" s="4"/>
      <c r="V230" s="4"/>
      <c r="W230" s="4"/>
      <c r="X230" s="4"/>
      <c r="Y230" s="4"/>
      <c r="Z230" s="4"/>
      <c r="AA230" s="4"/>
      <c r="AB230" s="4"/>
      <c r="AC230" s="4"/>
      <c r="AD230" s="4"/>
      <c r="AE230" s="4"/>
      <c r="AF230" s="4"/>
      <c r="AG230" s="4"/>
      <c r="AH230" s="4"/>
      <c r="AI230" s="4"/>
      <c r="AJ230" s="4"/>
      <c r="AK230" s="1"/>
      <c r="AL230" s="7" t="s">
        <v>486</v>
      </c>
      <c r="AM230" s="21" t="s">
        <v>491</v>
      </c>
      <c r="AN230" s="1" t="s">
        <v>608</v>
      </c>
      <c r="AO230" s="8">
        <v>150</v>
      </c>
      <c r="AP230" s="8" t="s">
        <v>410</v>
      </c>
      <c r="AQ230" s="1" t="s">
        <v>417</v>
      </c>
      <c r="BE230" s="9"/>
      <c r="BF230" s="9"/>
      <c r="BG230" s="9"/>
      <c r="BJ230" s="128" t="s">
        <v>1207</v>
      </c>
      <c r="BK230" s="128" t="s">
        <v>1207</v>
      </c>
      <c r="BL230" s="129" t="s">
        <v>1207</v>
      </c>
    </row>
    <row r="231" spans="1:64" ht="38.25" customHeight="1" x14ac:dyDescent="0.25">
      <c r="C231" s="5" t="s">
        <v>124</v>
      </c>
      <c r="D231" s="1">
        <v>32667</v>
      </c>
      <c r="E231" t="str">
        <f t="shared" si="28"/>
        <v xml:space="preserve"> </v>
      </c>
      <c r="F231">
        <f t="shared" si="30"/>
        <v>1</v>
      </c>
      <c r="G231" t="str">
        <f t="shared" si="29"/>
        <v xml:space="preserve"> </v>
      </c>
      <c r="H231" s="1" t="s">
        <v>501</v>
      </c>
      <c r="I231" s="5" t="s">
        <v>300</v>
      </c>
      <c r="J231" s="5"/>
      <c r="K231" s="5"/>
      <c r="L231" s="5"/>
      <c r="M231" s="5"/>
      <c r="N231" s="1"/>
      <c r="Q231" s="5"/>
      <c r="R231" s="5"/>
      <c r="S231" s="5"/>
      <c r="T231" s="5"/>
      <c r="U231" s="5"/>
      <c r="V231" s="5"/>
      <c r="W231" s="5"/>
      <c r="X231" s="5"/>
      <c r="Y231" s="5"/>
      <c r="Z231" s="5"/>
      <c r="AA231" s="5"/>
      <c r="AB231" s="5"/>
      <c r="AC231" s="5"/>
      <c r="AD231" s="5"/>
      <c r="AE231" s="5"/>
      <c r="AF231" s="5"/>
      <c r="AG231" s="5"/>
      <c r="AH231" s="5"/>
      <c r="AI231" s="5"/>
      <c r="AJ231" s="5"/>
      <c r="AK231" s="1"/>
      <c r="AL231" s="5" t="s">
        <v>486</v>
      </c>
      <c r="AM231" s="21" t="s">
        <v>491</v>
      </c>
      <c r="AN231" s="1" t="s">
        <v>608</v>
      </c>
      <c r="AO231" s="8"/>
      <c r="AP231" s="8"/>
      <c r="AQ231" s="1"/>
      <c r="BC231" s="9" t="s">
        <v>1038</v>
      </c>
      <c r="BD231" s="9" t="s">
        <v>1094</v>
      </c>
      <c r="BE231" s="9" t="s">
        <v>1095</v>
      </c>
      <c r="BF231" s="9"/>
      <c r="BG231" s="9" t="s">
        <v>1358</v>
      </c>
      <c r="BH231" s="9" t="s">
        <v>1316</v>
      </c>
      <c r="BJ231" s="128" t="s">
        <v>1207</v>
      </c>
      <c r="BK231" s="128" t="s">
        <v>1207</v>
      </c>
      <c r="BL231" s="129" t="s">
        <v>1207</v>
      </c>
    </row>
    <row r="232" spans="1:64" ht="38.25" customHeight="1" x14ac:dyDescent="0.25">
      <c r="A232" s="9" t="s">
        <v>607</v>
      </c>
      <c r="C232" s="22" t="s">
        <v>113</v>
      </c>
      <c r="D232" s="1">
        <v>32667</v>
      </c>
      <c r="E232" t="str">
        <f t="shared" si="28"/>
        <v xml:space="preserve"> </v>
      </c>
      <c r="F232">
        <f t="shared" ref="F232:F241" si="31">IF(D232&lt;38270,1," ")</f>
        <v>1</v>
      </c>
      <c r="G232" t="str">
        <f t="shared" si="29"/>
        <v xml:space="preserve"> </v>
      </c>
      <c r="H232" s="1" t="s">
        <v>501</v>
      </c>
      <c r="I232" s="4" t="s">
        <v>293</v>
      </c>
      <c r="J232" s="4" t="s">
        <v>607</v>
      </c>
      <c r="K232" s="4" t="s">
        <v>607</v>
      </c>
      <c r="L232" s="4" t="s">
        <v>607</v>
      </c>
      <c r="M232" s="5">
        <v>2415</v>
      </c>
      <c r="N232" s="4" t="s">
        <v>674</v>
      </c>
      <c r="O232" s="9" t="s">
        <v>1299</v>
      </c>
      <c r="P232" s="9" t="s">
        <v>1383</v>
      </c>
      <c r="Q232" s="4"/>
      <c r="R232" s="4"/>
      <c r="S232" s="4"/>
      <c r="T232" s="4"/>
      <c r="U232" s="4"/>
      <c r="V232" s="4"/>
      <c r="W232" s="4"/>
      <c r="X232" s="4"/>
      <c r="Y232" s="4"/>
      <c r="Z232" s="4"/>
      <c r="AA232" s="4"/>
      <c r="AB232" s="4"/>
      <c r="AC232" s="4">
        <v>1</v>
      </c>
      <c r="AD232" s="4">
        <v>1</v>
      </c>
      <c r="AE232" s="4">
        <v>1</v>
      </c>
      <c r="AF232" s="4">
        <v>1</v>
      </c>
      <c r="AG232" s="4">
        <v>1</v>
      </c>
      <c r="AH232" s="4">
        <v>1</v>
      </c>
      <c r="AI232" s="4">
        <v>2</v>
      </c>
      <c r="AJ232" s="4"/>
      <c r="AK232" s="1" t="s">
        <v>693</v>
      </c>
      <c r="AL232" s="7" t="s">
        <v>486</v>
      </c>
      <c r="AM232" s="21" t="s">
        <v>491</v>
      </c>
      <c r="AN232" s="1" t="s">
        <v>608</v>
      </c>
      <c r="AO232" s="8">
        <v>6175</v>
      </c>
      <c r="AP232" s="8" t="s">
        <v>411</v>
      </c>
      <c r="AQ232" s="1" t="s">
        <v>458</v>
      </c>
      <c r="AT232" s="9" t="s">
        <v>614</v>
      </c>
      <c r="AU232" s="9" t="s">
        <v>1290</v>
      </c>
      <c r="AV232" s="9" t="s">
        <v>1187</v>
      </c>
      <c r="AW232" s="9" t="s">
        <v>1339</v>
      </c>
      <c r="AX232" s="9" t="s">
        <v>1318</v>
      </c>
      <c r="AZ232" s="9" t="s">
        <v>1038</v>
      </c>
      <c r="BA232" s="9" t="s">
        <v>1096</v>
      </c>
      <c r="BB232" s="9" t="s">
        <v>1097</v>
      </c>
      <c r="BE232" s="9"/>
      <c r="BF232" s="9" t="s">
        <v>16</v>
      </c>
      <c r="BG232" s="9" t="s">
        <v>1361</v>
      </c>
      <c r="BH232" s="9" t="s">
        <v>1316</v>
      </c>
      <c r="BI232" s="9" t="s">
        <v>694</v>
      </c>
      <c r="BJ232" s="128" t="s">
        <v>1207</v>
      </c>
      <c r="BK232" s="128" t="s">
        <v>1207</v>
      </c>
      <c r="BL232" s="129" t="s">
        <v>1207</v>
      </c>
    </row>
    <row r="233" spans="1:64" ht="38.25" customHeight="1" x14ac:dyDescent="0.25">
      <c r="A233" s="9" t="s">
        <v>607</v>
      </c>
      <c r="C233" s="22" t="s">
        <v>114</v>
      </c>
      <c r="D233" s="1">
        <v>19356</v>
      </c>
      <c r="E233" t="str">
        <f t="shared" si="28"/>
        <v xml:space="preserve"> </v>
      </c>
      <c r="F233">
        <f t="shared" si="31"/>
        <v>1</v>
      </c>
      <c r="G233" t="str">
        <f t="shared" si="29"/>
        <v xml:space="preserve"> </v>
      </c>
      <c r="H233" s="4" t="s">
        <v>511</v>
      </c>
      <c r="I233" s="4" t="s">
        <v>278</v>
      </c>
      <c r="J233" s="4" t="s">
        <v>607</v>
      </c>
      <c r="K233" s="4" t="s">
        <v>608</v>
      </c>
      <c r="L233" s="4" t="s">
        <v>607</v>
      </c>
      <c r="M233" s="5">
        <v>1070</v>
      </c>
      <c r="N233" s="4" t="s">
        <v>642</v>
      </c>
      <c r="O233" s="9" t="s">
        <v>1299</v>
      </c>
      <c r="P233" s="9" t="s">
        <v>1384</v>
      </c>
      <c r="Q233" s="4">
        <v>1</v>
      </c>
      <c r="R233" s="4">
        <v>0</v>
      </c>
      <c r="S233" s="4">
        <v>0</v>
      </c>
      <c r="T233" s="4">
        <v>0</v>
      </c>
      <c r="U233" s="4">
        <v>0</v>
      </c>
      <c r="V233" s="4">
        <v>0</v>
      </c>
      <c r="W233" s="4">
        <v>0</v>
      </c>
      <c r="X233" s="4">
        <v>0</v>
      </c>
      <c r="Y233" s="4">
        <v>0</v>
      </c>
      <c r="Z233" s="4">
        <v>0</v>
      </c>
      <c r="AA233" s="4">
        <v>0</v>
      </c>
      <c r="AB233" s="4">
        <v>0</v>
      </c>
      <c r="AC233" s="4">
        <v>0</v>
      </c>
      <c r="AD233" s="4">
        <v>0</v>
      </c>
      <c r="AE233" s="4">
        <v>0</v>
      </c>
      <c r="AF233" s="4">
        <v>0</v>
      </c>
      <c r="AG233" s="4">
        <v>0</v>
      </c>
      <c r="AH233" s="4">
        <v>0</v>
      </c>
      <c r="AI233" s="4">
        <v>0</v>
      </c>
      <c r="AJ233" s="4">
        <v>0</v>
      </c>
      <c r="AK233" s="1" t="s">
        <v>986</v>
      </c>
      <c r="AL233" s="7" t="s">
        <v>486</v>
      </c>
      <c r="AM233" s="21" t="s">
        <v>491</v>
      </c>
      <c r="AN233" s="1" t="s">
        <v>608</v>
      </c>
      <c r="AO233" s="8">
        <v>4200</v>
      </c>
      <c r="AP233" s="8" t="s">
        <v>410</v>
      </c>
      <c r="AQ233" s="1" t="s">
        <v>424</v>
      </c>
      <c r="AT233" s="9" t="s">
        <v>614</v>
      </c>
      <c r="AU233" s="9" t="s">
        <v>1290</v>
      </c>
      <c r="AW233" s="9" t="s">
        <v>1340</v>
      </c>
      <c r="AX233" s="9" t="s">
        <v>1312</v>
      </c>
      <c r="BE233" s="9"/>
      <c r="BF233" s="9"/>
      <c r="BG233" s="9"/>
      <c r="BJ233" s="128">
        <v>1</v>
      </c>
      <c r="BK233" s="128" t="s">
        <v>1207</v>
      </c>
      <c r="BL233" s="129" t="s">
        <v>1207</v>
      </c>
    </row>
    <row r="234" spans="1:64" ht="38.25" customHeight="1" x14ac:dyDescent="0.25">
      <c r="A234" s="9" t="s">
        <v>607</v>
      </c>
      <c r="B234" s="9" t="s">
        <v>607</v>
      </c>
      <c r="C234" s="22" t="s">
        <v>77</v>
      </c>
      <c r="D234" s="1">
        <v>32209</v>
      </c>
      <c r="E234" t="str">
        <f t="shared" si="28"/>
        <v xml:space="preserve"> </v>
      </c>
      <c r="F234">
        <f t="shared" si="31"/>
        <v>1</v>
      </c>
      <c r="G234" t="str">
        <f t="shared" si="29"/>
        <v xml:space="preserve"> </v>
      </c>
      <c r="H234" s="4" t="s">
        <v>492</v>
      </c>
      <c r="I234" s="4" t="s">
        <v>267</v>
      </c>
      <c r="J234" s="4" t="s">
        <v>607</v>
      </c>
      <c r="K234" s="4" t="s">
        <v>607</v>
      </c>
      <c r="L234" s="4" t="s">
        <v>608</v>
      </c>
      <c r="M234" s="5">
        <f>864+19+29</f>
        <v>912</v>
      </c>
      <c r="N234" s="4" t="s">
        <v>866</v>
      </c>
      <c r="O234" s="9" t="s">
        <v>1299</v>
      </c>
      <c r="P234" s="9" t="s">
        <v>1383</v>
      </c>
      <c r="Q234" s="4">
        <v>0</v>
      </c>
      <c r="R234" s="4">
        <v>0</v>
      </c>
      <c r="S234" s="4">
        <v>0</v>
      </c>
      <c r="T234" s="4">
        <v>0</v>
      </c>
      <c r="U234" s="4">
        <v>0</v>
      </c>
      <c r="V234" s="4">
        <v>0</v>
      </c>
      <c r="W234" s="4">
        <v>0</v>
      </c>
      <c r="X234" s="4">
        <v>1</v>
      </c>
      <c r="Y234" s="4">
        <v>0</v>
      </c>
      <c r="Z234" s="4">
        <v>1</v>
      </c>
      <c r="AA234" s="4">
        <v>0</v>
      </c>
      <c r="AB234" s="4">
        <v>0</v>
      </c>
      <c r="AC234" s="4">
        <v>1</v>
      </c>
      <c r="AD234" s="4">
        <v>1</v>
      </c>
      <c r="AE234" s="4">
        <v>1</v>
      </c>
      <c r="AF234" s="4">
        <v>0</v>
      </c>
      <c r="AG234" s="4">
        <v>1</v>
      </c>
      <c r="AH234" s="4">
        <v>1</v>
      </c>
      <c r="AI234" s="4">
        <v>1</v>
      </c>
      <c r="AJ234" s="4">
        <v>0</v>
      </c>
      <c r="AK234" s="1" t="s">
        <v>864</v>
      </c>
      <c r="AL234" s="7" t="s">
        <v>485</v>
      </c>
      <c r="AM234" s="21" t="s">
        <v>491</v>
      </c>
      <c r="AN234" s="1" t="s">
        <v>608</v>
      </c>
      <c r="AO234" s="8">
        <v>1710</v>
      </c>
      <c r="AP234" s="8" t="s">
        <v>412</v>
      </c>
      <c r="AQ234" s="1" t="s">
        <v>424</v>
      </c>
      <c r="AT234" s="9" t="s">
        <v>865</v>
      </c>
      <c r="AU234" s="9" t="s">
        <v>1289</v>
      </c>
      <c r="AV234" s="9" t="s">
        <v>890</v>
      </c>
      <c r="AW234" s="9" t="s">
        <v>919</v>
      </c>
      <c r="AX234" s="9" t="s">
        <v>1318</v>
      </c>
      <c r="BE234" s="9"/>
      <c r="BF234" s="9"/>
      <c r="BG234" s="9" t="s">
        <v>1359</v>
      </c>
      <c r="BH234" s="9" t="s">
        <v>1318</v>
      </c>
      <c r="BJ234" s="128" t="s">
        <v>1207</v>
      </c>
      <c r="BK234" s="128" t="s">
        <v>1207</v>
      </c>
      <c r="BL234" s="129" t="s">
        <v>1207</v>
      </c>
    </row>
    <row r="235" spans="1:64" ht="38.25" customHeight="1" x14ac:dyDescent="0.25">
      <c r="C235" s="22" t="s">
        <v>195</v>
      </c>
      <c r="D235" s="1">
        <v>42958</v>
      </c>
      <c r="E235">
        <f t="shared" si="28"/>
        <v>1</v>
      </c>
      <c r="F235" t="str">
        <f t="shared" si="31"/>
        <v xml:space="preserve"> </v>
      </c>
      <c r="G235" t="str">
        <f t="shared" si="29"/>
        <v xml:space="preserve"> </v>
      </c>
      <c r="H235" s="4" t="s">
        <v>503</v>
      </c>
      <c r="I235" s="4"/>
      <c r="J235" s="4"/>
      <c r="K235" s="4"/>
      <c r="L235" s="4"/>
      <c r="M235" s="5"/>
      <c r="N235" s="4"/>
      <c r="Q235" s="4"/>
      <c r="R235" s="4"/>
      <c r="S235" s="4"/>
      <c r="T235" s="4"/>
      <c r="U235" s="4"/>
      <c r="V235" s="4"/>
      <c r="W235" s="4"/>
      <c r="X235" s="4"/>
      <c r="Y235" s="4"/>
      <c r="Z235" s="4"/>
      <c r="AA235" s="4"/>
      <c r="AB235" s="4"/>
      <c r="AC235" s="4"/>
      <c r="AD235" s="4"/>
      <c r="AE235" s="4"/>
      <c r="AF235" s="4"/>
      <c r="AG235" s="4"/>
      <c r="AH235" s="4"/>
      <c r="AI235" s="4"/>
      <c r="AJ235" s="4"/>
      <c r="AK235" s="1"/>
      <c r="AL235" s="4" t="s">
        <v>22</v>
      </c>
      <c r="AM235" s="21" t="s">
        <v>491</v>
      </c>
      <c r="AN235" s="1" t="s">
        <v>608</v>
      </c>
      <c r="AO235" s="8">
        <v>350</v>
      </c>
      <c r="AP235" s="8" t="s">
        <v>410</v>
      </c>
      <c r="AQ235" s="1" t="s">
        <v>416</v>
      </c>
      <c r="BE235" s="9"/>
      <c r="BF235" s="9"/>
      <c r="BG235" s="9"/>
      <c r="BJ235" s="128" t="s">
        <v>1207</v>
      </c>
      <c r="BK235" s="128" t="s">
        <v>1207</v>
      </c>
      <c r="BL235" s="129" t="s">
        <v>1207</v>
      </c>
    </row>
    <row r="236" spans="1:64" ht="38.25" customHeight="1" x14ac:dyDescent="0.25">
      <c r="C236" s="22" t="s">
        <v>603</v>
      </c>
      <c r="D236" s="1">
        <v>46037</v>
      </c>
      <c r="E236">
        <f t="shared" si="28"/>
        <v>1</v>
      </c>
      <c r="F236" t="str">
        <f t="shared" si="31"/>
        <v xml:space="preserve"> </v>
      </c>
      <c r="G236" t="str">
        <f t="shared" si="29"/>
        <v xml:space="preserve"> </v>
      </c>
      <c r="H236" s="4" t="s">
        <v>503</v>
      </c>
      <c r="I236" s="4"/>
      <c r="J236" s="4"/>
      <c r="K236" s="4"/>
      <c r="L236" s="4"/>
      <c r="M236" s="5"/>
      <c r="N236" s="4"/>
      <c r="Q236" s="4"/>
      <c r="R236" s="4"/>
      <c r="S236" s="4"/>
      <c r="T236" s="4"/>
      <c r="U236" s="4"/>
      <c r="V236" s="4"/>
      <c r="W236" s="4"/>
      <c r="X236" s="4"/>
      <c r="Y236" s="4"/>
      <c r="Z236" s="4"/>
      <c r="AA236" s="4"/>
      <c r="AB236" s="4"/>
      <c r="AC236" s="4"/>
      <c r="AD236" s="4"/>
      <c r="AE236" s="4"/>
      <c r="AF236" s="4"/>
      <c r="AG236" s="4"/>
      <c r="AH236" s="4"/>
      <c r="AI236" s="4"/>
      <c r="AJ236" s="4"/>
      <c r="AK236" s="1"/>
      <c r="AL236" s="4" t="s">
        <v>22</v>
      </c>
      <c r="AM236" s="21" t="s">
        <v>491</v>
      </c>
      <c r="AN236" s="1" t="s">
        <v>608</v>
      </c>
      <c r="AO236" s="8"/>
      <c r="AP236" s="8"/>
      <c r="AQ236" s="1"/>
      <c r="AZ236" s="9" t="s">
        <v>1032</v>
      </c>
      <c r="BA236" s="9" t="s">
        <v>1056</v>
      </c>
      <c r="BB236" s="9" t="s">
        <v>1057</v>
      </c>
      <c r="BE236" s="9"/>
      <c r="BF236" s="9"/>
      <c r="BG236" s="9"/>
      <c r="BJ236" s="128" t="s">
        <v>1207</v>
      </c>
      <c r="BK236" s="128" t="s">
        <v>1207</v>
      </c>
      <c r="BL236" s="129" t="s">
        <v>1207</v>
      </c>
    </row>
    <row r="237" spans="1:64" ht="38.25" customHeight="1" x14ac:dyDescent="0.25">
      <c r="A237" s="9" t="s">
        <v>607</v>
      </c>
      <c r="C237" s="22" t="s">
        <v>196</v>
      </c>
      <c r="D237" s="1">
        <v>39614</v>
      </c>
      <c r="E237">
        <f t="shared" si="28"/>
        <v>1</v>
      </c>
      <c r="F237" t="str">
        <f t="shared" si="31"/>
        <v xml:space="preserve"> </v>
      </c>
      <c r="G237" t="str">
        <f t="shared" si="29"/>
        <v xml:space="preserve"> </v>
      </c>
      <c r="H237" s="4" t="s">
        <v>501</v>
      </c>
      <c r="I237" s="4" t="s">
        <v>366</v>
      </c>
      <c r="J237" s="4"/>
      <c r="K237" s="4"/>
      <c r="L237" s="4"/>
      <c r="M237" s="5">
        <v>8883</v>
      </c>
      <c r="N237" s="4"/>
      <c r="O237" s="9" t="s">
        <v>1299</v>
      </c>
      <c r="P237" s="9" t="s">
        <v>1384</v>
      </c>
      <c r="Q237" s="4"/>
      <c r="R237" s="4"/>
      <c r="S237" s="4"/>
      <c r="T237" s="4"/>
      <c r="U237" s="4"/>
      <c r="V237" s="4"/>
      <c r="W237" s="4"/>
      <c r="X237" s="4"/>
      <c r="Y237" s="4"/>
      <c r="Z237" s="4"/>
      <c r="AA237" s="4"/>
      <c r="AB237" s="4"/>
      <c r="AC237" s="4"/>
      <c r="AD237" s="4"/>
      <c r="AE237" s="4"/>
      <c r="AF237" s="4"/>
      <c r="AG237" s="4"/>
      <c r="AH237" s="4"/>
      <c r="AI237" s="4"/>
      <c r="AJ237" s="4"/>
      <c r="AK237" s="1" t="s">
        <v>840</v>
      </c>
      <c r="AL237" s="4" t="s">
        <v>22</v>
      </c>
      <c r="AM237" s="21" t="s">
        <v>491</v>
      </c>
      <c r="AN237" s="1" t="s">
        <v>608</v>
      </c>
      <c r="AO237" s="8">
        <v>27183</v>
      </c>
      <c r="AP237" s="8" t="s">
        <v>410</v>
      </c>
      <c r="AQ237" s="1" t="s">
        <v>473</v>
      </c>
      <c r="AV237" s="9" t="s">
        <v>1188</v>
      </c>
      <c r="BC237" s="9">
        <v>0</v>
      </c>
      <c r="BD237" s="9" t="s">
        <v>1138</v>
      </c>
      <c r="BE237" s="9" t="s">
        <v>1139</v>
      </c>
      <c r="BF237" s="9"/>
      <c r="BG237" s="9"/>
      <c r="BJ237" s="128" t="s">
        <v>1207</v>
      </c>
      <c r="BK237" s="128" t="s">
        <v>1207</v>
      </c>
      <c r="BL237" s="129" t="s">
        <v>1207</v>
      </c>
    </row>
    <row r="238" spans="1:64" ht="38.25" customHeight="1" x14ac:dyDescent="0.25">
      <c r="A238" s="9" t="s">
        <v>607</v>
      </c>
      <c r="C238" s="22" t="s">
        <v>116</v>
      </c>
      <c r="D238" s="1">
        <v>39667</v>
      </c>
      <c r="E238">
        <f t="shared" si="28"/>
        <v>1</v>
      </c>
      <c r="F238" t="str">
        <f t="shared" si="31"/>
        <v xml:space="preserve"> </v>
      </c>
      <c r="G238" t="str">
        <f t="shared" si="29"/>
        <v xml:space="preserve"> </v>
      </c>
      <c r="H238" s="4" t="s">
        <v>494</v>
      </c>
      <c r="I238" s="4"/>
      <c r="J238" s="4" t="s">
        <v>607</v>
      </c>
      <c r="K238" s="4" t="s">
        <v>607</v>
      </c>
      <c r="L238" s="4" t="s">
        <v>607</v>
      </c>
      <c r="M238" s="5">
        <v>109</v>
      </c>
      <c r="N238" s="4" t="s">
        <v>839</v>
      </c>
      <c r="O238" s="9" t="s">
        <v>1296</v>
      </c>
      <c r="Q238" s="4">
        <v>0</v>
      </c>
      <c r="R238" s="4">
        <v>0</v>
      </c>
      <c r="S238" s="4">
        <v>0</v>
      </c>
      <c r="T238" s="4">
        <v>1</v>
      </c>
      <c r="U238" s="4">
        <v>0</v>
      </c>
      <c r="V238" s="4">
        <v>0</v>
      </c>
      <c r="W238" s="4">
        <v>0</v>
      </c>
      <c r="X238" s="4">
        <v>0</v>
      </c>
      <c r="Y238" s="4">
        <v>0</v>
      </c>
      <c r="Z238" s="4">
        <v>0</v>
      </c>
      <c r="AA238" s="4">
        <v>1</v>
      </c>
      <c r="AB238" s="4">
        <v>0</v>
      </c>
      <c r="AC238" s="4">
        <v>1</v>
      </c>
      <c r="AD238" s="4">
        <v>0</v>
      </c>
      <c r="AE238" s="4">
        <v>0</v>
      </c>
      <c r="AF238" s="4">
        <v>0</v>
      </c>
      <c r="AG238" s="4">
        <v>0</v>
      </c>
      <c r="AH238" s="4">
        <v>1</v>
      </c>
      <c r="AI238" s="4">
        <v>2</v>
      </c>
      <c r="AJ238" s="4">
        <v>0</v>
      </c>
      <c r="AK238" s="1" t="s">
        <v>838</v>
      </c>
      <c r="AL238" s="7" t="s">
        <v>486</v>
      </c>
      <c r="AM238" s="21" t="s">
        <v>491</v>
      </c>
      <c r="AN238" s="1" t="s">
        <v>608</v>
      </c>
      <c r="AO238" s="8">
        <v>150</v>
      </c>
      <c r="AP238" s="8" t="s">
        <v>410</v>
      </c>
      <c r="AQ238" s="1" t="s">
        <v>414</v>
      </c>
      <c r="AT238" s="32">
        <v>57</v>
      </c>
      <c r="AU238" s="9" t="s">
        <v>1290</v>
      </c>
      <c r="BE238" s="9"/>
      <c r="BF238" s="9" t="s">
        <v>16</v>
      </c>
      <c r="BG238" s="9"/>
      <c r="BJ238" s="128" t="s">
        <v>1207</v>
      </c>
      <c r="BK238" s="128" t="s">
        <v>1207</v>
      </c>
      <c r="BL238" s="129" t="s">
        <v>1207</v>
      </c>
    </row>
    <row r="239" spans="1:64" ht="38.25" customHeight="1" x14ac:dyDescent="0.25">
      <c r="A239" s="9" t="s">
        <v>607</v>
      </c>
      <c r="B239" s="9" t="s">
        <v>607</v>
      </c>
      <c r="C239" s="22" t="s">
        <v>115</v>
      </c>
      <c r="D239" s="1">
        <v>31027</v>
      </c>
      <c r="E239" t="str">
        <f t="shared" si="28"/>
        <v xml:space="preserve"> </v>
      </c>
      <c r="F239">
        <f t="shared" si="31"/>
        <v>1</v>
      </c>
      <c r="G239" t="str">
        <f t="shared" si="29"/>
        <v xml:space="preserve"> </v>
      </c>
      <c r="H239" s="4" t="s">
        <v>8</v>
      </c>
      <c r="I239" s="4" t="s">
        <v>294</v>
      </c>
      <c r="J239" s="4" t="s">
        <v>607</v>
      </c>
      <c r="K239" s="4" t="s">
        <v>608</v>
      </c>
      <c r="L239" s="4" t="s">
        <v>607</v>
      </c>
      <c r="M239" s="14">
        <v>57</v>
      </c>
      <c r="N239" s="4" t="s">
        <v>868</v>
      </c>
      <c r="Q239" s="4">
        <v>1</v>
      </c>
      <c r="R239" s="4">
        <v>1</v>
      </c>
      <c r="S239" s="4">
        <v>1</v>
      </c>
      <c r="T239" s="4">
        <v>0</v>
      </c>
      <c r="U239" s="4">
        <v>1</v>
      </c>
      <c r="V239" s="4">
        <v>2</v>
      </c>
      <c r="W239" s="4">
        <v>0</v>
      </c>
      <c r="X239" s="4">
        <v>1</v>
      </c>
      <c r="Y239" s="4">
        <v>0</v>
      </c>
      <c r="Z239" s="4">
        <v>1</v>
      </c>
      <c r="AA239" s="4">
        <v>0</v>
      </c>
      <c r="AB239" s="4">
        <v>0</v>
      </c>
      <c r="AC239" s="4">
        <v>1</v>
      </c>
      <c r="AD239" s="4">
        <v>1</v>
      </c>
      <c r="AE239" s="4">
        <v>1</v>
      </c>
      <c r="AF239" s="4">
        <v>0</v>
      </c>
      <c r="AG239" s="4">
        <v>1</v>
      </c>
      <c r="AH239" s="4">
        <v>1</v>
      </c>
      <c r="AI239" s="4">
        <v>1</v>
      </c>
      <c r="AJ239" s="4">
        <v>1</v>
      </c>
      <c r="AK239" s="1" t="s">
        <v>867</v>
      </c>
      <c r="AL239" s="7" t="s">
        <v>486</v>
      </c>
      <c r="AM239" s="21" t="s">
        <v>491</v>
      </c>
      <c r="AN239" s="1" t="s">
        <v>608</v>
      </c>
      <c r="AO239" s="15">
        <v>280</v>
      </c>
      <c r="AP239" s="15" t="s">
        <v>410</v>
      </c>
      <c r="AQ239" s="16" t="s">
        <v>424</v>
      </c>
      <c r="AT239" s="9" t="s">
        <v>869</v>
      </c>
      <c r="BE239" s="9"/>
      <c r="BF239" s="9"/>
      <c r="BG239" s="9"/>
      <c r="BJ239" s="128" t="s">
        <v>1207</v>
      </c>
      <c r="BK239" s="128" t="s">
        <v>1207</v>
      </c>
      <c r="BL239" s="129" t="s">
        <v>1207</v>
      </c>
    </row>
    <row r="240" spans="1:64" ht="38.25" customHeight="1" x14ac:dyDescent="0.25">
      <c r="A240" s="9" t="s">
        <v>607</v>
      </c>
      <c r="B240" s="9" t="s">
        <v>607</v>
      </c>
      <c r="C240" s="22" t="s">
        <v>146</v>
      </c>
      <c r="D240" s="1">
        <v>25493</v>
      </c>
      <c r="E240" t="str">
        <f t="shared" si="28"/>
        <v xml:space="preserve"> </v>
      </c>
      <c r="F240">
        <f t="shared" si="31"/>
        <v>1</v>
      </c>
      <c r="G240" t="str">
        <f t="shared" si="29"/>
        <v xml:space="preserve"> </v>
      </c>
      <c r="H240" s="4" t="s">
        <v>501</v>
      </c>
      <c r="I240" s="4" t="s">
        <v>324</v>
      </c>
      <c r="J240" s="4" t="s">
        <v>607</v>
      </c>
      <c r="K240" s="4" t="s">
        <v>607</v>
      </c>
      <c r="L240" s="4" t="s">
        <v>607</v>
      </c>
      <c r="M240" s="5">
        <v>2993</v>
      </c>
      <c r="N240" s="4" t="s">
        <v>695</v>
      </c>
      <c r="O240" s="9" t="s">
        <v>1296</v>
      </c>
      <c r="Q240" s="4">
        <v>1</v>
      </c>
      <c r="R240" s="4">
        <v>3</v>
      </c>
      <c r="S240" s="4">
        <v>1</v>
      </c>
      <c r="T240" s="4">
        <v>1</v>
      </c>
      <c r="U240" s="4">
        <v>3</v>
      </c>
      <c r="V240" s="4">
        <v>0</v>
      </c>
      <c r="W240" s="4">
        <v>1</v>
      </c>
      <c r="X240" s="4">
        <v>0</v>
      </c>
      <c r="Y240" s="4">
        <v>0</v>
      </c>
      <c r="Z240" s="4">
        <v>1</v>
      </c>
      <c r="AA240" s="4">
        <v>1</v>
      </c>
      <c r="AB240" s="4">
        <v>1</v>
      </c>
      <c r="AC240" s="4">
        <v>1</v>
      </c>
      <c r="AD240" s="4">
        <v>1</v>
      </c>
      <c r="AE240" s="4">
        <v>0</v>
      </c>
      <c r="AF240" s="4">
        <v>0</v>
      </c>
      <c r="AG240" s="4">
        <v>0</v>
      </c>
      <c r="AH240" s="4">
        <v>0</v>
      </c>
      <c r="AI240" s="4">
        <v>0</v>
      </c>
      <c r="AJ240" s="4"/>
      <c r="AK240" s="1" t="s">
        <v>696</v>
      </c>
      <c r="AL240" s="7" t="s">
        <v>488</v>
      </c>
      <c r="AM240" s="21" t="s">
        <v>491</v>
      </c>
      <c r="AN240" s="1" t="s">
        <v>608</v>
      </c>
      <c r="AO240" s="8">
        <v>7290</v>
      </c>
      <c r="AP240" s="3" t="s">
        <v>411</v>
      </c>
      <c r="AQ240" s="1" t="s">
        <v>466</v>
      </c>
      <c r="AT240" s="9" t="s">
        <v>697</v>
      </c>
      <c r="AU240" s="9" t="s">
        <v>1289</v>
      </c>
      <c r="AV240" s="9" t="s">
        <v>1189</v>
      </c>
      <c r="BC240" s="9" t="s">
        <v>1069</v>
      </c>
      <c r="BD240" s="9" t="s">
        <v>1074</v>
      </c>
      <c r="BE240" s="30">
        <v>42576</v>
      </c>
      <c r="BF240" s="9" t="s">
        <v>16</v>
      </c>
      <c r="BG240" s="9"/>
      <c r="BJ240" s="128" t="s">
        <v>1207</v>
      </c>
      <c r="BK240" s="128" t="s">
        <v>1207</v>
      </c>
      <c r="BL240" s="129" t="s">
        <v>1207</v>
      </c>
    </row>
    <row r="241" spans="1:64" ht="38.25" customHeight="1" x14ac:dyDescent="0.25">
      <c r="A241" s="9" t="s">
        <v>607</v>
      </c>
      <c r="B241" s="9" t="s">
        <v>607</v>
      </c>
      <c r="C241" s="22" t="s">
        <v>197</v>
      </c>
      <c r="D241" s="1">
        <v>46037</v>
      </c>
      <c r="E241">
        <f t="shared" ref="E241" si="32">IF(AND(D241&lt;=51026,D241&gt;=38270),1," ")</f>
        <v>1</v>
      </c>
      <c r="F241" t="str">
        <f t="shared" si="31"/>
        <v xml:space="preserve"> </v>
      </c>
      <c r="G241" t="str">
        <f t="shared" si="29"/>
        <v xml:space="preserve"> </v>
      </c>
      <c r="H241" s="4" t="s">
        <v>503</v>
      </c>
      <c r="I241" s="4" t="s">
        <v>367</v>
      </c>
      <c r="J241" s="4" t="s">
        <v>608</v>
      </c>
      <c r="K241" s="4" t="s">
        <v>607</v>
      </c>
      <c r="L241" s="4" t="s">
        <v>607</v>
      </c>
      <c r="M241" s="5">
        <v>59</v>
      </c>
      <c r="N241" s="4" t="s">
        <v>622</v>
      </c>
      <c r="O241" s="9" t="s">
        <v>1299</v>
      </c>
      <c r="P241" s="9" t="s">
        <v>1384</v>
      </c>
      <c r="Q241" s="4">
        <v>0</v>
      </c>
      <c r="R241" s="4">
        <v>3</v>
      </c>
      <c r="S241" s="4">
        <v>3</v>
      </c>
      <c r="T241" s="4"/>
      <c r="U241" s="4">
        <v>0</v>
      </c>
      <c r="V241" s="4">
        <v>0</v>
      </c>
      <c r="W241" s="4">
        <v>0</v>
      </c>
      <c r="X241" s="4">
        <v>0</v>
      </c>
      <c r="Y241" s="4">
        <v>0</v>
      </c>
      <c r="Z241" s="4">
        <v>0</v>
      </c>
      <c r="AA241" s="4">
        <v>0</v>
      </c>
      <c r="AB241" s="4">
        <v>2</v>
      </c>
      <c r="AC241" s="4">
        <v>0</v>
      </c>
      <c r="AD241" s="4">
        <v>0</v>
      </c>
      <c r="AE241" s="4">
        <v>0</v>
      </c>
      <c r="AF241" s="4">
        <v>0</v>
      </c>
      <c r="AG241" s="4">
        <v>0</v>
      </c>
      <c r="AH241" s="4">
        <v>0</v>
      </c>
      <c r="AI241" s="4">
        <v>3</v>
      </c>
      <c r="AJ241" s="4">
        <v>0</v>
      </c>
      <c r="AK241" s="1" t="s">
        <v>870</v>
      </c>
      <c r="AL241" s="4" t="s">
        <v>22</v>
      </c>
      <c r="AM241" s="21" t="s">
        <v>491</v>
      </c>
      <c r="AN241" s="1" t="s">
        <v>608</v>
      </c>
      <c r="AO241" s="8">
        <v>200</v>
      </c>
      <c r="AP241" s="3" t="s">
        <v>410</v>
      </c>
      <c r="AQ241" s="1" t="s">
        <v>472</v>
      </c>
      <c r="AT241" s="9" t="s">
        <v>646</v>
      </c>
      <c r="AU241" s="9" t="s">
        <v>1291</v>
      </c>
      <c r="AY241" s="9" t="s">
        <v>871</v>
      </c>
      <c r="BE241" s="9"/>
      <c r="BF241" s="9"/>
      <c r="BG241" s="9"/>
      <c r="BJ241" s="128">
        <v>1</v>
      </c>
      <c r="BK241" s="128" t="s">
        <v>1207</v>
      </c>
      <c r="BL241" s="129" t="s">
        <v>1207</v>
      </c>
    </row>
    <row r="242" spans="1:64" ht="15" x14ac:dyDescent="0.25">
      <c r="D242" s="130">
        <f>SUM(E242:G242)</f>
        <v>238</v>
      </c>
      <c r="E242" s="150">
        <f>SUM(E4:E241)</f>
        <v>130</v>
      </c>
      <c r="F242" s="150">
        <f>SUM(F4:F241)</f>
        <v>101</v>
      </c>
      <c r="G242" s="150">
        <f>SUM(G4:G241)</f>
        <v>7</v>
      </c>
    </row>
    <row r="243" spans="1:64" ht="15" x14ac:dyDescent="0.2">
      <c r="C243" s="149" t="s">
        <v>1493</v>
      </c>
      <c r="D243" s="181">
        <f>SUM(E243:G243)</f>
        <v>0.99999999999999989</v>
      </c>
      <c r="E243" s="181">
        <f>E242/D242</f>
        <v>0.54621848739495793</v>
      </c>
      <c r="F243" s="181">
        <f>F242/D242</f>
        <v>0.42436974789915966</v>
      </c>
      <c r="G243" s="181">
        <f>G242/D242</f>
        <v>2.9411764705882353E-2</v>
      </c>
    </row>
    <row r="244" spans="1:64" ht="15" x14ac:dyDescent="0.2">
      <c r="A244" s="23" t="s">
        <v>1494</v>
      </c>
      <c r="D244" s="149"/>
      <c r="AH244" s="9"/>
      <c r="AI244" s="23"/>
      <c r="AK244" s="9"/>
      <c r="AM244" s="20"/>
      <c r="BE244" s="9"/>
      <c r="BH244" s="20"/>
    </row>
    <row r="245" spans="1:64" x14ac:dyDescent="0.2">
      <c r="A245" s="41"/>
      <c r="AH245" s="9"/>
      <c r="AI245" s="23"/>
      <c r="AK245" s="9"/>
      <c r="AM245" s="20"/>
      <c r="BE245" s="9"/>
      <c r="BH245" s="20"/>
    </row>
    <row r="246" spans="1:64" x14ac:dyDescent="0.2">
      <c r="AH246" s="9"/>
      <c r="AI246" s="23"/>
      <c r="AK246" s="9"/>
      <c r="AM246" s="20"/>
      <c r="BE246" s="9"/>
      <c r="BH246" s="20"/>
    </row>
    <row r="247" spans="1:64" x14ac:dyDescent="0.2">
      <c r="AH247" s="9"/>
      <c r="AI247" s="23"/>
      <c r="AK247" s="9"/>
      <c r="AM247" s="20"/>
      <c r="BE247" s="9"/>
      <c r="BH247" s="20"/>
    </row>
    <row r="248" spans="1:64" x14ac:dyDescent="0.2">
      <c r="AH248" s="9"/>
      <c r="AI248" s="23"/>
      <c r="AK248" s="9"/>
      <c r="AM248" s="20"/>
      <c r="BE248" s="9"/>
      <c r="BH248" s="20"/>
    </row>
  </sheetData>
  <dataValidations count="3">
    <dataValidation type="list" allowBlank="1" showInputMessage="1" showErrorMessage="1" sqref="BF4 BF6 BF14 BF17 BF22 BF27 BF33:BF34 BF36:BF38 BF40 BF49 BF53 BF57:BF58 BF65 BF67 BF71 BF74:BF75 BF77:BF78 BF86 BF91 BF93:BF94 BF100 BF108 BF240 BF115 BF121 BF134 BF140 BF146 BF155 BF157:BF158 BF169 BF191 BF206 BF210 BF213 BF223 BF232 BF238 BF45:BF46" xr:uid="{00000000-0002-0000-0100-000000000000}">
      <formula1>wastewater</formula1>
    </dataValidation>
    <dataValidation type="list" allowBlank="1" showInputMessage="1" showErrorMessage="1" sqref="BF122:BF133 BF116:BF120 BF101:BF107 BF76 BF23:BF26 BF5 BF241 BF141:BF145 BF239 BF233:BF237 BF211:BF212 BF156 BF135:BF139 BF92 BF87:BF90 BF72:BF73 BF50:BF52 BF41:BF44 BA249:BA270 BF35 BF39 BF54:BF56 BF66 BF68:BF70 BF79:BF85 BF109:BF114 BF214:BF222 BF47:BF48 BF224:BF231 BF7:BF13 BF15:BF16 BF18:BF21 BF28:BF32 BF59:BF64 BF95:BF99 BF147:BF154 BF159:BF168 BF170:BF190 BF192:BF205 BF207:BF209 BA242:BA243 BB244:BB248" xr:uid="{00000000-0002-0000-0100-000001000000}">
      <formula1>$A$2:$A$5</formula1>
    </dataValidation>
    <dataValidation type="list" allowBlank="1" showInputMessage="1" showErrorMessage="1" sqref="O4:O33" xr:uid="{00000000-0002-0000-0100-000002000000}">
      <formula1>$I$4:$I$7</formula1>
    </dataValidation>
  </dataValidations>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03000000}">
          <x14:formula1>
            <xm:f>Lists!$E$2:$E$9</xm:f>
          </x14:formula1>
          <xm:sqref>O34</xm:sqref>
        </x14:dataValidation>
        <x14:dataValidation type="list" allowBlank="1" showInputMessage="1" showErrorMessage="1" xr:uid="{00000000-0002-0000-0100-000004000000}">
          <x14:formula1>
            <xm:f>Sheet1!$C$1:$C$5</xm:f>
          </x14:formula1>
          <xm:sqref>AP4:AQ6</xm:sqref>
        </x14:dataValidation>
        <x14:dataValidation type="list" allowBlank="1" showInputMessage="1" showErrorMessage="1" xr:uid="{00000000-0002-0000-0100-000005000000}">
          <x14:formula1>
            <xm:f>Lists!$F$3:$F$7</xm:f>
          </x14:formula1>
          <xm:sqref>AX4:AX16</xm:sqref>
        </x14:dataValidation>
        <x14:dataValidation type="list" allowBlank="1" showInputMessage="1" showErrorMessage="1" xr:uid="{00000000-0002-0000-0100-000006000000}">
          <x14:formula1>
            <xm:f>Lists!$E$3:$E$9</xm:f>
          </x14:formula1>
          <xm:sqref>O35:O241</xm:sqref>
        </x14:dataValidation>
        <x14:dataValidation type="list" allowBlank="1" showInputMessage="1" showErrorMessage="1" xr:uid="{00000000-0002-0000-0100-000007000000}">
          <x14:formula1>
            <xm:f>Lists!$F$2:$F$7</xm:f>
          </x14:formula1>
          <xm:sqref>AX17:AX241</xm:sqref>
        </x14:dataValidation>
        <x14:dataValidation type="list" allowBlank="1" showInputMessage="1" showErrorMessage="1" xr:uid="{00000000-0002-0000-0100-000008000000}">
          <x14:formula1>
            <xm:f>Lists!$D$2:$D$5</xm:f>
          </x14:formula1>
          <xm:sqref>AU4:AU241</xm:sqref>
        </x14:dataValidation>
        <x14:dataValidation type="list" allowBlank="1" showInputMessage="1" showErrorMessage="1" xr:uid="{00000000-0002-0000-0100-000009000000}">
          <x14:formula1>
            <xm:f>Lists!$G$2:$G$8</xm:f>
          </x14:formula1>
          <xm:sqref>BH4:BH241</xm:sqref>
        </x14:dataValidation>
        <x14:dataValidation type="list" allowBlank="1" showInputMessage="1" showErrorMessage="1" xr:uid="{00000000-0002-0000-0100-00000A000000}">
          <x14:formula1>
            <xm:f>Lists!$H$2:$H$3</xm:f>
          </x14:formula1>
          <xm:sqref>P4:P241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269"/>
  <sheetViews>
    <sheetView workbookViewId="0">
      <pane ySplit="3" topLeftCell="A4" activePane="bottomLeft" state="frozen"/>
      <selection pane="bottomLeft" activeCell="A4" sqref="A4"/>
    </sheetView>
  </sheetViews>
  <sheetFormatPr defaultColWidth="8.85546875" defaultRowHeight="12.75" x14ac:dyDescent="0.2"/>
  <cols>
    <col min="1" max="2" width="9.28515625" style="9" customWidth="1"/>
    <col min="3" max="3" width="16.7109375" style="9" customWidth="1"/>
    <col min="4" max="4" width="24" style="9" customWidth="1"/>
    <col min="5" max="5" width="11.5703125" style="9" customWidth="1"/>
    <col min="6" max="6" width="10" style="9" customWidth="1"/>
    <col min="7" max="7" width="11.5703125" style="9" customWidth="1"/>
    <col min="8" max="16384" width="8.85546875" style="9"/>
  </cols>
  <sheetData>
    <row r="1" spans="1:7" ht="38.25" customHeight="1" x14ac:dyDescent="0.2">
      <c r="A1" s="106" t="s">
        <v>401</v>
      </c>
      <c r="B1" s="97"/>
      <c r="C1" s="184"/>
      <c r="D1" s="184"/>
      <c r="E1" s="184"/>
      <c r="F1" s="184"/>
      <c r="G1" s="184"/>
    </row>
    <row r="2" spans="1:7" ht="72" customHeight="1" x14ac:dyDescent="0.25">
      <c r="A2" s="98" t="s">
        <v>1393</v>
      </c>
      <c r="B2" s="98" t="s">
        <v>1190</v>
      </c>
      <c r="C2" s="162" t="s">
        <v>1394</v>
      </c>
      <c r="D2" s="162" t="s">
        <v>1398</v>
      </c>
      <c r="E2" s="154" t="s">
        <v>1399</v>
      </c>
      <c r="F2" s="154" t="s">
        <v>1400</v>
      </c>
      <c r="G2" s="154" t="s">
        <v>1401</v>
      </c>
    </row>
    <row r="3" spans="1:7" ht="58.5" customHeight="1" x14ac:dyDescent="0.2">
      <c r="A3" s="99"/>
      <c r="B3" s="110"/>
      <c r="C3" s="148"/>
      <c r="D3" s="146"/>
      <c r="E3" s="182" t="s">
        <v>1468</v>
      </c>
      <c r="F3" s="183" t="s">
        <v>1467</v>
      </c>
      <c r="G3" s="183" t="s">
        <v>1469</v>
      </c>
    </row>
    <row r="4" spans="1:7" ht="38.25" customHeight="1" x14ac:dyDescent="0.25">
      <c r="C4" s="23" t="s">
        <v>521</v>
      </c>
      <c r="D4" s="144">
        <v>46037</v>
      </c>
      <c r="E4">
        <f>IF(AND(D4&lt;=51026,D4&gt;=38270),1," ")</f>
        <v>1</v>
      </c>
      <c r="F4" t="str">
        <f>IF(D4&lt;38270,1," ")</f>
        <v xml:space="preserve"> </v>
      </c>
      <c r="G4" t="str">
        <f>IF(AND(D4&lt;=54216,D4&gt;=51026),1," ")</f>
        <v xml:space="preserve"> </v>
      </c>
    </row>
    <row r="5" spans="1:7" ht="38.25" customHeight="1" x14ac:dyDescent="0.25">
      <c r="A5" s="9" t="s">
        <v>607</v>
      </c>
      <c r="C5" s="22" t="s">
        <v>81</v>
      </c>
      <c r="D5" s="1">
        <v>39667</v>
      </c>
      <c r="E5">
        <f t="shared" ref="E5:E52" si="0">IF(AND(D5&lt;=51026,D5&gt;=38270),1," ")</f>
        <v>1</v>
      </c>
      <c r="F5" t="str">
        <f t="shared" ref="F5:F49" si="1">IF(D5&lt;38270,1," ")</f>
        <v xml:space="preserve"> </v>
      </c>
      <c r="G5" t="str">
        <f t="shared" ref="G5:G52" si="2">IF(AND(D5&lt;=54216,D5&gt;=51026),1," ")</f>
        <v xml:space="preserve"> </v>
      </c>
    </row>
    <row r="6" spans="1:7" ht="38.25" customHeight="1" x14ac:dyDescent="0.25">
      <c r="B6" s="9" t="s">
        <v>607</v>
      </c>
      <c r="C6" s="22" t="s">
        <v>39</v>
      </c>
      <c r="D6" s="1">
        <v>26813</v>
      </c>
      <c r="E6" t="str">
        <f t="shared" si="0"/>
        <v xml:space="preserve"> </v>
      </c>
      <c r="F6">
        <f t="shared" si="1"/>
        <v>1</v>
      </c>
      <c r="G6" t="str">
        <f t="shared" si="2"/>
        <v xml:space="preserve"> </v>
      </c>
    </row>
    <row r="7" spans="1:7" ht="38.25" customHeight="1" x14ac:dyDescent="0.25">
      <c r="B7" s="9" t="s">
        <v>607</v>
      </c>
      <c r="C7" s="23" t="s">
        <v>512</v>
      </c>
      <c r="D7" s="9">
        <v>48542</v>
      </c>
      <c r="E7">
        <f t="shared" si="0"/>
        <v>1</v>
      </c>
      <c r="F7" t="str">
        <f t="shared" si="1"/>
        <v xml:space="preserve"> </v>
      </c>
      <c r="G7" t="str">
        <f t="shared" si="2"/>
        <v xml:space="preserve"> </v>
      </c>
    </row>
    <row r="8" spans="1:7" ht="38.25" customHeight="1" x14ac:dyDescent="0.25">
      <c r="C8" s="5" t="s">
        <v>117</v>
      </c>
      <c r="D8" s="1">
        <v>36932</v>
      </c>
      <c r="E8" t="str">
        <f t="shared" si="0"/>
        <v xml:space="preserve"> </v>
      </c>
      <c r="F8"/>
      <c r="G8" t="str">
        <f t="shared" si="2"/>
        <v xml:space="preserve"> </v>
      </c>
    </row>
    <row r="9" spans="1:7" ht="38.25" customHeight="1" x14ac:dyDescent="0.25">
      <c r="C9" s="22" t="s">
        <v>517</v>
      </c>
      <c r="D9" s="1">
        <v>45489</v>
      </c>
      <c r="E9">
        <f t="shared" si="0"/>
        <v>1</v>
      </c>
      <c r="F9" t="str">
        <f t="shared" si="1"/>
        <v xml:space="preserve"> </v>
      </c>
      <c r="G9" t="str">
        <f t="shared" si="2"/>
        <v xml:space="preserve"> </v>
      </c>
    </row>
    <row r="10" spans="1:7" ht="38.25" customHeight="1" x14ac:dyDescent="0.25">
      <c r="C10" s="23" t="s">
        <v>524</v>
      </c>
      <c r="D10" s="9">
        <v>46037</v>
      </c>
      <c r="E10">
        <f t="shared" si="0"/>
        <v>1</v>
      </c>
      <c r="F10" t="str">
        <f t="shared" si="1"/>
        <v xml:space="preserve"> </v>
      </c>
      <c r="G10" t="str">
        <f t="shared" si="2"/>
        <v xml:space="preserve"> </v>
      </c>
    </row>
    <row r="11" spans="1:7" s="11" customFormat="1" ht="38.25" customHeight="1" x14ac:dyDescent="0.25">
      <c r="C11" s="22" t="s">
        <v>198</v>
      </c>
      <c r="D11" s="1">
        <v>41389</v>
      </c>
      <c r="E11">
        <f t="shared" si="0"/>
        <v>1</v>
      </c>
      <c r="F11" t="str">
        <f t="shared" si="1"/>
        <v xml:space="preserve"> </v>
      </c>
      <c r="G11" t="str">
        <f t="shared" si="2"/>
        <v xml:space="preserve"> </v>
      </c>
    </row>
    <row r="12" spans="1:7" ht="38.25" customHeight="1" x14ac:dyDescent="0.25">
      <c r="C12" s="23" t="s">
        <v>504</v>
      </c>
      <c r="D12" s="9">
        <v>50417</v>
      </c>
      <c r="E12">
        <f t="shared" si="0"/>
        <v>1</v>
      </c>
      <c r="F12" t="str">
        <f t="shared" si="1"/>
        <v xml:space="preserve"> </v>
      </c>
      <c r="G12" t="str">
        <f t="shared" si="2"/>
        <v xml:space="preserve"> </v>
      </c>
    </row>
    <row r="13" spans="1:7" ht="38.25" customHeight="1" x14ac:dyDescent="0.25">
      <c r="B13" s="9" t="s">
        <v>607</v>
      </c>
      <c r="C13" s="23" t="s">
        <v>526</v>
      </c>
      <c r="D13" s="9">
        <v>50417</v>
      </c>
      <c r="E13">
        <f t="shared" si="0"/>
        <v>1</v>
      </c>
      <c r="F13" t="str">
        <f t="shared" si="1"/>
        <v xml:space="preserve"> </v>
      </c>
      <c r="G13" t="str">
        <f t="shared" si="2"/>
        <v xml:space="preserve"> </v>
      </c>
    </row>
    <row r="14" spans="1:7" ht="38.25" customHeight="1" x14ac:dyDescent="0.25">
      <c r="C14" s="22" t="s">
        <v>40</v>
      </c>
      <c r="D14" s="1">
        <v>20346</v>
      </c>
      <c r="E14" t="str">
        <f t="shared" si="0"/>
        <v xml:space="preserve"> </v>
      </c>
      <c r="F14">
        <f t="shared" si="1"/>
        <v>1</v>
      </c>
      <c r="G14" t="str">
        <f t="shared" si="2"/>
        <v xml:space="preserve"> </v>
      </c>
    </row>
    <row r="15" spans="1:7" ht="38.25" customHeight="1" x14ac:dyDescent="0.25">
      <c r="C15" s="22" t="s">
        <v>41</v>
      </c>
      <c r="D15" s="1">
        <v>36371</v>
      </c>
      <c r="E15" t="str">
        <f t="shared" si="0"/>
        <v xml:space="preserve"> </v>
      </c>
      <c r="F15">
        <f t="shared" si="1"/>
        <v>1</v>
      </c>
      <c r="G15" t="str">
        <f t="shared" si="2"/>
        <v xml:space="preserve"> </v>
      </c>
    </row>
    <row r="16" spans="1:7" ht="38.25" customHeight="1" x14ac:dyDescent="0.25">
      <c r="C16" s="23" t="s">
        <v>527</v>
      </c>
      <c r="D16" s="9">
        <v>46037</v>
      </c>
      <c r="E16">
        <f t="shared" si="0"/>
        <v>1</v>
      </c>
      <c r="F16" t="str">
        <f t="shared" si="1"/>
        <v xml:space="preserve"> </v>
      </c>
      <c r="G16" t="str">
        <f t="shared" si="2"/>
        <v xml:space="preserve"> </v>
      </c>
    </row>
    <row r="17" spans="1:7" ht="38.25" customHeight="1" x14ac:dyDescent="0.25">
      <c r="B17" s="9" t="s">
        <v>607</v>
      </c>
      <c r="C17" s="22" t="s">
        <v>28</v>
      </c>
      <c r="D17" s="6">
        <v>26544</v>
      </c>
      <c r="E17" t="str">
        <f t="shared" si="0"/>
        <v xml:space="preserve"> </v>
      </c>
      <c r="F17">
        <f t="shared" si="1"/>
        <v>1</v>
      </c>
      <c r="G17" t="str">
        <f t="shared" si="2"/>
        <v xml:space="preserve"> </v>
      </c>
    </row>
    <row r="18" spans="1:7" ht="38.25" customHeight="1" x14ac:dyDescent="0.25">
      <c r="A18" s="9" t="s">
        <v>607</v>
      </c>
      <c r="B18" s="9" t="s">
        <v>607</v>
      </c>
      <c r="C18" s="22" t="s">
        <v>42</v>
      </c>
      <c r="D18" s="1">
        <v>50417</v>
      </c>
      <c r="E18">
        <f t="shared" si="0"/>
        <v>1</v>
      </c>
      <c r="F18" t="str">
        <f t="shared" si="1"/>
        <v xml:space="preserve"> </v>
      </c>
      <c r="G18" t="str">
        <f t="shared" si="2"/>
        <v xml:space="preserve"> </v>
      </c>
    </row>
    <row r="19" spans="1:7" ht="38.25" customHeight="1" x14ac:dyDescent="0.25">
      <c r="A19" s="9" t="s">
        <v>607</v>
      </c>
      <c r="B19" s="9" t="s">
        <v>607</v>
      </c>
      <c r="C19" s="22" t="s">
        <v>43</v>
      </c>
      <c r="D19" s="1">
        <v>20346</v>
      </c>
      <c r="E19" t="str">
        <f t="shared" si="0"/>
        <v xml:space="preserve"> </v>
      </c>
      <c r="F19">
        <f t="shared" si="1"/>
        <v>1</v>
      </c>
      <c r="G19" t="str">
        <f t="shared" si="2"/>
        <v xml:space="preserve"> </v>
      </c>
    </row>
    <row r="20" spans="1:7" ht="38.25" customHeight="1" x14ac:dyDescent="0.25">
      <c r="C20" s="22" t="s">
        <v>82</v>
      </c>
      <c r="D20" s="1">
        <v>51277</v>
      </c>
      <c r="E20" t="str">
        <f t="shared" si="0"/>
        <v xml:space="preserve"> </v>
      </c>
      <c r="F20" t="str">
        <f t="shared" si="1"/>
        <v xml:space="preserve"> </v>
      </c>
      <c r="G20">
        <f t="shared" si="2"/>
        <v>1</v>
      </c>
    </row>
    <row r="21" spans="1:7" ht="38.25" customHeight="1" x14ac:dyDescent="0.25">
      <c r="A21" s="9" t="s">
        <v>607</v>
      </c>
      <c r="B21" s="9" t="s">
        <v>607</v>
      </c>
      <c r="C21" s="22" t="s">
        <v>29</v>
      </c>
      <c r="D21" s="6">
        <v>26544</v>
      </c>
      <c r="E21" t="str">
        <f t="shared" si="0"/>
        <v xml:space="preserve"> </v>
      </c>
      <c r="F21">
        <f t="shared" si="1"/>
        <v>1</v>
      </c>
      <c r="G21" t="str">
        <f t="shared" si="2"/>
        <v xml:space="preserve"> </v>
      </c>
    </row>
    <row r="22" spans="1:7" ht="38.25" customHeight="1" x14ac:dyDescent="0.25">
      <c r="A22" s="9" t="s">
        <v>607</v>
      </c>
      <c r="B22" s="9" t="s">
        <v>607</v>
      </c>
      <c r="C22" s="22" t="s">
        <v>44</v>
      </c>
      <c r="D22" s="1">
        <v>49828</v>
      </c>
      <c r="E22">
        <f t="shared" si="0"/>
        <v>1</v>
      </c>
      <c r="F22" t="str">
        <f t="shared" si="1"/>
        <v xml:space="preserve"> </v>
      </c>
      <c r="G22" t="str">
        <f t="shared" si="2"/>
        <v xml:space="preserve"> </v>
      </c>
    </row>
    <row r="23" spans="1:7" ht="38.25" customHeight="1" x14ac:dyDescent="0.25">
      <c r="C23" s="23" t="s">
        <v>530</v>
      </c>
      <c r="D23" s="9">
        <v>46037</v>
      </c>
      <c r="E23">
        <f t="shared" si="0"/>
        <v>1</v>
      </c>
      <c r="F23" t="str">
        <f t="shared" si="1"/>
        <v xml:space="preserve"> </v>
      </c>
      <c r="G23" t="str">
        <f t="shared" si="2"/>
        <v xml:space="preserve"> </v>
      </c>
    </row>
    <row r="24" spans="1:7" ht="38.25" customHeight="1" x14ac:dyDescent="0.25">
      <c r="C24" s="23" t="s">
        <v>531</v>
      </c>
      <c r="D24" s="9">
        <v>46037</v>
      </c>
      <c r="E24">
        <f t="shared" si="0"/>
        <v>1</v>
      </c>
      <c r="F24" t="str">
        <f t="shared" si="1"/>
        <v xml:space="preserve"> </v>
      </c>
      <c r="G24" t="str">
        <f t="shared" si="2"/>
        <v xml:space="preserve"> </v>
      </c>
    </row>
    <row r="25" spans="1:7" ht="38.25" customHeight="1" x14ac:dyDescent="0.25">
      <c r="C25" s="22" t="s">
        <v>118</v>
      </c>
      <c r="D25" s="1">
        <v>32667</v>
      </c>
      <c r="E25" t="str">
        <f t="shared" si="0"/>
        <v xml:space="preserve"> </v>
      </c>
      <c r="F25"/>
      <c r="G25" t="str">
        <f t="shared" si="2"/>
        <v xml:space="preserve"> </v>
      </c>
    </row>
    <row r="26" spans="1:7" ht="38.25" customHeight="1" x14ac:dyDescent="0.25">
      <c r="A26" s="9" t="s">
        <v>607</v>
      </c>
      <c r="C26" s="22" t="s">
        <v>45</v>
      </c>
      <c r="D26" s="1">
        <v>37778</v>
      </c>
      <c r="E26" t="str">
        <f t="shared" si="0"/>
        <v xml:space="preserve"> </v>
      </c>
      <c r="F26">
        <f t="shared" si="1"/>
        <v>1</v>
      </c>
      <c r="G26" t="str">
        <f t="shared" si="2"/>
        <v xml:space="preserve"> </v>
      </c>
    </row>
    <row r="27" spans="1:7" ht="38.25" customHeight="1" x14ac:dyDescent="0.25">
      <c r="B27" s="9" t="s">
        <v>607</v>
      </c>
      <c r="C27" s="22" t="s">
        <v>83</v>
      </c>
      <c r="D27" s="1">
        <v>32667</v>
      </c>
      <c r="E27" t="str">
        <f t="shared" si="0"/>
        <v xml:space="preserve"> </v>
      </c>
      <c r="F27">
        <f t="shared" si="1"/>
        <v>1</v>
      </c>
      <c r="G27" t="str">
        <f t="shared" si="2"/>
        <v xml:space="preserve"> </v>
      </c>
    </row>
    <row r="28" spans="1:7" ht="38.25" customHeight="1" x14ac:dyDescent="0.25">
      <c r="C28" s="23" t="s">
        <v>532</v>
      </c>
      <c r="D28" s="9">
        <v>46037</v>
      </c>
      <c r="E28">
        <f t="shared" si="0"/>
        <v>1</v>
      </c>
      <c r="F28" t="str">
        <f t="shared" si="1"/>
        <v xml:space="preserve"> </v>
      </c>
      <c r="G28" t="str">
        <f t="shared" si="2"/>
        <v xml:space="preserve"> </v>
      </c>
    </row>
    <row r="29" spans="1:7" ht="38.25" customHeight="1" x14ac:dyDescent="0.25">
      <c r="C29" s="22" t="s">
        <v>201</v>
      </c>
      <c r="D29" s="1">
        <v>30000</v>
      </c>
      <c r="E29" t="str">
        <f t="shared" si="0"/>
        <v xml:space="preserve"> </v>
      </c>
      <c r="F29">
        <f t="shared" si="1"/>
        <v>1</v>
      </c>
      <c r="G29" t="str">
        <f t="shared" si="2"/>
        <v xml:space="preserve"> </v>
      </c>
    </row>
    <row r="30" spans="1:7" ht="38.25" customHeight="1" x14ac:dyDescent="0.25">
      <c r="C30" s="22" t="s">
        <v>534</v>
      </c>
      <c r="D30" s="1">
        <v>30000</v>
      </c>
      <c r="E30" t="str">
        <f t="shared" si="0"/>
        <v xml:space="preserve"> </v>
      </c>
      <c r="F30">
        <f t="shared" si="1"/>
        <v>1</v>
      </c>
      <c r="G30" t="str">
        <f t="shared" si="2"/>
        <v xml:space="preserve"> </v>
      </c>
    </row>
    <row r="31" spans="1:7" ht="38.25" customHeight="1" x14ac:dyDescent="0.25">
      <c r="A31" s="9" t="s">
        <v>607</v>
      </c>
      <c r="B31" s="9" t="s">
        <v>607</v>
      </c>
      <c r="C31" s="22" t="s">
        <v>216</v>
      </c>
      <c r="D31" s="1">
        <v>39167</v>
      </c>
      <c r="E31">
        <f t="shared" si="0"/>
        <v>1</v>
      </c>
      <c r="F31" t="str">
        <f t="shared" si="1"/>
        <v xml:space="preserve"> </v>
      </c>
      <c r="G31" t="str">
        <f t="shared" si="2"/>
        <v xml:space="preserve"> </v>
      </c>
    </row>
    <row r="32" spans="1:7" ht="38.25" customHeight="1" x14ac:dyDescent="0.25">
      <c r="A32" s="9" t="s">
        <v>607</v>
      </c>
      <c r="C32" s="22" t="s">
        <v>631</v>
      </c>
      <c r="D32" s="6">
        <v>26544</v>
      </c>
      <c r="E32" t="str">
        <f t="shared" si="0"/>
        <v xml:space="preserve"> </v>
      </c>
      <c r="F32">
        <f t="shared" si="1"/>
        <v>1</v>
      </c>
      <c r="G32" t="str">
        <f t="shared" si="2"/>
        <v xml:space="preserve"> </v>
      </c>
    </row>
    <row r="33" spans="1:7" ht="38.25" customHeight="1" x14ac:dyDescent="0.25">
      <c r="A33" s="9" t="s">
        <v>607</v>
      </c>
      <c r="C33" s="22" t="s">
        <v>634</v>
      </c>
      <c r="D33" s="1">
        <v>34000</v>
      </c>
      <c r="E33" t="str">
        <f t="shared" si="0"/>
        <v xml:space="preserve"> </v>
      </c>
      <c r="F33">
        <f t="shared" si="1"/>
        <v>1</v>
      </c>
      <c r="G33" t="str">
        <f t="shared" si="2"/>
        <v xml:space="preserve"> </v>
      </c>
    </row>
    <row r="34" spans="1:7" ht="38.25" customHeight="1" x14ac:dyDescent="0.25">
      <c r="C34" s="22" t="s">
        <v>162</v>
      </c>
      <c r="D34" s="1">
        <v>46250</v>
      </c>
      <c r="E34">
        <f t="shared" si="0"/>
        <v>1</v>
      </c>
      <c r="F34"/>
      <c r="G34" t="str">
        <f t="shared" si="2"/>
        <v xml:space="preserve"> </v>
      </c>
    </row>
    <row r="35" spans="1:7" ht="38.25" customHeight="1" x14ac:dyDescent="0.25">
      <c r="B35" s="9" t="s">
        <v>607</v>
      </c>
      <c r="C35" s="23" t="s">
        <v>1421</v>
      </c>
      <c r="D35" s="9">
        <v>38816</v>
      </c>
      <c r="E35">
        <f t="shared" si="0"/>
        <v>1</v>
      </c>
      <c r="F35" t="str">
        <f t="shared" si="1"/>
        <v xml:space="preserve"> </v>
      </c>
      <c r="G35" t="str">
        <f t="shared" si="2"/>
        <v xml:space="preserve"> </v>
      </c>
    </row>
    <row r="36" spans="1:7" ht="38.25" customHeight="1" x14ac:dyDescent="0.25">
      <c r="C36" s="22" t="s">
        <v>152</v>
      </c>
      <c r="D36" s="1">
        <v>46037</v>
      </c>
      <c r="E36">
        <f t="shared" si="0"/>
        <v>1</v>
      </c>
      <c r="F36" t="str">
        <f t="shared" si="1"/>
        <v xml:space="preserve"> </v>
      </c>
      <c r="G36" t="str">
        <f t="shared" si="2"/>
        <v xml:space="preserve"> </v>
      </c>
    </row>
    <row r="37" spans="1:7" ht="38.25" customHeight="1" x14ac:dyDescent="0.25">
      <c r="A37" s="9" t="s">
        <v>607</v>
      </c>
      <c r="B37" s="9" t="s">
        <v>607</v>
      </c>
      <c r="C37" s="22" t="s">
        <v>26</v>
      </c>
      <c r="D37" s="1">
        <v>44242</v>
      </c>
      <c r="E37">
        <f t="shared" si="0"/>
        <v>1</v>
      </c>
      <c r="F37" t="str">
        <f t="shared" si="1"/>
        <v xml:space="preserve"> </v>
      </c>
      <c r="G37" t="str">
        <f t="shared" si="2"/>
        <v xml:space="preserve"> </v>
      </c>
    </row>
    <row r="38" spans="1:7" ht="38.25" customHeight="1" x14ac:dyDescent="0.25">
      <c r="A38" s="9" t="s">
        <v>607</v>
      </c>
      <c r="C38" s="22" t="s">
        <v>84</v>
      </c>
      <c r="D38" s="1">
        <v>19356</v>
      </c>
      <c r="E38" t="str">
        <f t="shared" si="0"/>
        <v xml:space="preserve"> </v>
      </c>
      <c r="F38">
        <f t="shared" si="1"/>
        <v>1</v>
      </c>
      <c r="G38" t="str">
        <f t="shared" si="2"/>
        <v xml:space="preserve"> </v>
      </c>
    </row>
    <row r="39" spans="1:7" ht="38.25" customHeight="1" x14ac:dyDescent="0.25">
      <c r="B39" s="9" t="s">
        <v>607</v>
      </c>
      <c r="C39" s="22" t="s">
        <v>535</v>
      </c>
      <c r="D39" s="1">
        <v>39614</v>
      </c>
      <c r="E39">
        <f t="shared" si="0"/>
        <v>1</v>
      </c>
      <c r="F39" t="str">
        <f t="shared" si="1"/>
        <v xml:space="preserve"> </v>
      </c>
      <c r="G39" t="str">
        <f t="shared" si="2"/>
        <v xml:space="preserve"> </v>
      </c>
    </row>
    <row r="40" spans="1:7" ht="38.25" customHeight="1" x14ac:dyDescent="0.25">
      <c r="B40" s="9" t="s">
        <v>607</v>
      </c>
      <c r="C40" s="22" t="s">
        <v>537</v>
      </c>
      <c r="D40" s="1">
        <v>49886</v>
      </c>
      <c r="E40">
        <f t="shared" si="0"/>
        <v>1</v>
      </c>
      <c r="F40" t="str">
        <f t="shared" si="1"/>
        <v xml:space="preserve"> </v>
      </c>
      <c r="G40" t="str">
        <f t="shared" si="2"/>
        <v xml:space="preserve"> </v>
      </c>
    </row>
    <row r="41" spans="1:7" ht="38.25" customHeight="1" x14ac:dyDescent="0.25">
      <c r="C41" s="22" t="s">
        <v>538</v>
      </c>
      <c r="D41" s="1">
        <v>46037</v>
      </c>
      <c r="E41">
        <f t="shared" si="0"/>
        <v>1</v>
      </c>
      <c r="F41" t="str">
        <f t="shared" si="1"/>
        <v xml:space="preserve"> </v>
      </c>
      <c r="G41" t="str">
        <f t="shared" si="2"/>
        <v xml:space="preserve"> </v>
      </c>
    </row>
    <row r="42" spans="1:7" ht="38.25" customHeight="1" x14ac:dyDescent="0.25">
      <c r="A42" s="9" t="s">
        <v>607</v>
      </c>
      <c r="C42" s="22" t="s">
        <v>85</v>
      </c>
      <c r="D42" s="1">
        <v>46037</v>
      </c>
      <c r="E42">
        <f t="shared" si="0"/>
        <v>1</v>
      </c>
      <c r="F42" t="str">
        <f t="shared" si="1"/>
        <v xml:space="preserve"> </v>
      </c>
      <c r="G42" t="str">
        <f t="shared" si="2"/>
        <v xml:space="preserve"> </v>
      </c>
    </row>
    <row r="43" spans="1:7" ht="38.25" customHeight="1" x14ac:dyDescent="0.25">
      <c r="C43" s="22" t="s">
        <v>957</v>
      </c>
      <c r="D43" s="1">
        <v>46037</v>
      </c>
      <c r="E43">
        <f t="shared" si="0"/>
        <v>1</v>
      </c>
      <c r="F43" t="str">
        <f t="shared" si="1"/>
        <v xml:space="preserve"> </v>
      </c>
      <c r="G43" t="str">
        <f t="shared" si="2"/>
        <v xml:space="preserve"> </v>
      </c>
    </row>
    <row r="44" spans="1:7" ht="38.25" customHeight="1" x14ac:dyDescent="0.25">
      <c r="A44" s="9" t="s">
        <v>607</v>
      </c>
      <c r="C44" s="22" t="s">
        <v>153</v>
      </c>
      <c r="D44" s="1">
        <v>49886</v>
      </c>
      <c r="E44">
        <f t="shared" si="0"/>
        <v>1</v>
      </c>
      <c r="F44" t="str">
        <f t="shared" si="1"/>
        <v xml:space="preserve"> </v>
      </c>
      <c r="G44" t="str">
        <f t="shared" si="2"/>
        <v xml:space="preserve"> </v>
      </c>
    </row>
    <row r="45" spans="1:7" ht="38.25" customHeight="1" x14ac:dyDescent="0.25">
      <c r="C45" s="23" t="s">
        <v>496</v>
      </c>
      <c r="D45" s="9">
        <v>27200</v>
      </c>
      <c r="E45" t="str">
        <f t="shared" si="0"/>
        <v xml:space="preserve"> </v>
      </c>
      <c r="F45">
        <f t="shared" si="1"/>
        <v>1</v>
      </c>
      <c r="G45" t="str">
        <f t="shared" si="2"/>
        <v xml:space="preserve"> </v>
      </c>
    </row>
    <row r="46" spans="1:7" ht="38.25" customHeight="1" x14ac:dyDescent="0.25">
      <c r="C46" s="23" t="s">
        <v>923</v>
      </c>
      <c r="D46" s="6">
        <v>26544</v>
      </c>
      <c r="E46" t="str">
        <f t="shared" si="0"/>
        <v xml:space="preserve"> </v>
      </c>
      <c r="F46"/>
      <c r="G46" t="str">
        <f t="shared" si="2"/>
        <v xml:space="preserve"> </v>
      </c>
    </row>
    <row r="47" spans="1:7" ht="38.25" customHeight="1" x14ac:dyDescent="0.25">
      <c r="A47" s="9" t="s">
        <v>607</v>
      </c>
      <c r="C47" s="22" t="s">
        <v>46</v>
      </c>
      <c r="D47" s="1">
        <v>28277</v>
      </c>
      <c r="E47" t="str">
        <f t="shared" si="0"/>
        <v xml:space="preserve"> </v>
      </c>
      <c r="F47">
        <f t="shared" si="1"/>
        <v>1</v>
      </c>
      <c r="G47" t="str">
        <f t="shared" si="2"/>
        <v xml:space="preserve"> </v>
      </c>
    </row>
    <row r="48" spans="1:7" ht="38.25" customHeight="1" x14ac:dyDescent="0.25">
      <c r="C48" s="22" t="s">
        <v>154</v>
      </c>
      <c r="D48" s="1">
        <v>50667</v>
      </c>
      <c r="E48">
        <f t="shared" si="0"/>
        <v>1</v>
      </c>
      <c r="F48" t="str">
        <f t="shared" si="1"/>
        <v xml:space="preserve"> </v>
      </c>
      <c r="G48" t="str">
        <f t="shared" si="2"/>
        <v xml:space="preserve"> </v>
      </c>
    </row>
    <row r="49" spans="1:7" ht="38.25" customHeight="1" x14ac:dyDescent="0.25">
      <c r="C49" s="22" t="s">
        <v>126</v>
      </c>
      <c r="D49" s="1">
        <v>30089</v>
      </c>
      <c r="E49" t="str">
        <f t="shared" si="0"/>
        <v xml:space="preserve"> </v>
      </c>
      <c r="F49">
        <f t="shared" si="1"/>
        <v>1</v>
      </c>
      <c r="G49" t="str">
        <f t="shared" si="2"/>
        <v xml:space="preserve"> </v>
      </c>
    </row>
    <row r="50" spans="1:7" ht="38.25" customHeight="1" x14ac:dyDescent="0.25">
      <c r="C50" s="22" t="s">
        <v>945</v>
      </c>
      <c r="D50" s="1">
        <v>38750</v>
      </c>
      <c r="E50">
        <f t="shared" si="0"/>
        <v>1</v>
      </c>
      <c r="F50"/>
      <c r="G50" t="str">
        <f t="shared" si="2"/>
        <v xml:space="preserve"> </v>
      </c>
    </row>
    <row r="51" spans="1:7" ht="38.25" customHeight="1" x14ac:dyDescent="0.25">
      <c r="C51" s="22" t="s">
        <v>1148</v>
      </c>
      <c r="D51" s="1">
        <v>49403</v>
      </c>
      <c r="E51">
        <f t="shared" si="0"/>
        <v>1</v>
      </c>
      <c r="F51"/>
      <c r="G51" t="str">
        <f t="shared" si="2"/>
        <v xml:space="preserve"> </v>
      </c>
    </row>
    <row r="52" spans="1:7" ht="38.25" customHeight="1" x14ac:dyDescent="0.25">
      <c r="A52" s="9" t="s">
        <v>607</v>
      </c>
      <c r="C52" s="22" t="s">
        <v>47</v>
      </c>
      <c r="D52" s="1">
        <v>49403</v>
      </c>
      <c r="E52">
        <f t="shared" si="0"/>
        <v>1</v>
      </c>
      <c r="F52" t="str">
        <f t="shared" ref="F52:F100" si="3">IF(D52&lt;38270,1," ")</f>
        <v xml:space="preserve"> </v>
      </c>
      <c r="G52" t="str">
        <f t="shared" si="2"/>
        <v xml:space="preserve"> </v>
      </c>
    </row>
    <row r="53" spans="1:7" ht="38.25" customHeight="1" x14ac:dyDescent="0.25">
      <c r="A53" s="9" t="s">
        <v>607</v>
      </c>
      <c r="C53" s="22" t="s">
        <v>156</v>
      </c>
      <c r="D53" s="1">
        <v>46037</v>
      </c>
      <c r="E53">
        <f t="shared" ref="E53:E101" si="4">IF(AND(D53&lt;=51026,D53&gt;=38270),1," ")</f>
        <v>1</v>
      </c>
      <c r="F53" t="str">
        <f t="shared" si="3"/>
        <v xml:space="preserve"> </v>
      </c>
      <c r="G53" t="str">
        <f t="shared" ref="G53:G101" si="5">IF(AND(D53&lt;=54216,D53&gt;=51026),1," ")</f>
        <v xml:space="preserve"> </v>
      </c>
    </row>
    <row r="54" spans="1:7" ht="38.25" customHeight="1" x14ac:dyDescent="0.25">
      <c r="C54" s="22" t="s">
        <v>127</v>
      </c>
      <c r="D54" s="1">
        <v>40938</v>
      </c>
      <c r="E54">
        <f t="shared" si="4"/>
        <v>1</v>
      </c>
      <c r="F54" t="str">
        <f t="shared" si="3"/>
        <v xml:space="preserve"> </v>
      </c>
      <c r="G54" t="str">
        <f t="shared" si="5"/>
        <v xml:space="preserve"> </v>
      </c>
    </row>
    <row r="55" spans="1:7" ht="38.25" customHeight="1" x14ac:dyDescent="0.25">
      <c r="C55" s="22" t="s">
        <v>148</v>
      </c>
      <c r="D55" s="1">
        <v>25493</v>
      </c>
      <c r="E55" t="str">
        <f t="shared" si="4"/>
        <v xml:space="preserve"> </v>
      </c>
      <c r="F55"/>
      <c r="G55" t="str">
        <f t="shared" si="5"/>
        <v xml:space="preserve"> </v>
      </c>
    </row>
    <row r="56" spans="1:7" ht="38.25" customHeight="1" x14ac:dyDescent="0.25">
      <c r="A56" s="9" t="s">
        <v>607</v>
      </c>
      <c r="B56" s="9" t="s">
        <v>607</v>
      </c>
      <c r="C56" s="22" t="s">
        <v>86</v>
      </c>
      <c r="D56" s="1">
        <v>29167</v>
      </c>
      <c r="E56" t="str">
        <f t="shared" si="4"/>
        <v xml:space="preserve"> </v>
      </c>
      <c r="F56">
        <f t="shared" si="3"/>
        <v>1</v>
      </c>
      <c r="G56" t="str">
        <f t="shared" si="5"/>
        <v xml:space="preserve"> </v>
      </c>
    </row>
    <row r="57" spans="1:7" ht="38.25" customHeight="1" x14ac:dyDescent="0.25">
      <c r="C57" s="22" t="s">
        <v>87</v>
      </c>
      <c r="D57" s="1">
        <v>29167</v>
      </c>
      <c r="E57" t="str">
        <f t="shared" si="4"/>
        <v xml:space="preserve"> </v>
      </c>
      <c r="F57">
        <f t="shared" si="3"/>
        <v>1</v>
      </c>
      <c r="G57" t="str">
        <f t="shared" si="5"/>
        <v xml:space="preserve"> </v>
      </c>
    </row>
    <row r="58" spans="1:7" ht="38.25" customHeight="1" x14ac:dyDescent="0.25">
      <c r="A58" s="9" t="s">
        <v>607</v>
      </c>
      <c r="C58" s="22" t="s">
        <v>202</v>
      </c>
      <c r="D58" s="1">
        <v>32321</v>
      </c>
      <c r="E58" t="str">
        <f t="shared" si="4"/>
        <v xml:space="preserve"> </v>
      </c>
      <c r="F58">
        <f t="shared" si="3"/>
        <v>1</v>
      </c>
      <c r="G58" t="str">
        <f t="shared" si="5"/>
        <v xml:space="preserve"> </v>
      </c>
    </row>
    <row r="59" spans="1:7" ht="38.25" customHeight="1" x14ac:dyDescent="0.25">
      <c r="C59" s="22" t="s">
        <v>119</v>
      </c>
      <c r="D59" s="186">
        <v>45299</v>
      </c>
      <c r="E59">
        <f t="shared" si="4"/>
        <v>1</v>
      </c>
      <c r="F59"/>
      <c r="G59" t="str">
        <f t="shared" si="5"/>
        <v xml:space="preserve"> </v>
      </c>
    </row>
    <row r="60" spans="1:7" ht="38.25" customHeight="1" x14ac:dyDescent="0.25">
      <c r="A60" s="9" t="s">
        <v>607</v>
      </c>
      <c r="B60" s="9" t="s">
        <v>607</v>
      </c>
      <c r="C60" s="22" t="s">
        <v>30</v>
      </c>
      <c r="D60" s="6">
        <v>26544</v>
      </c>
      <c r="E60" t="str">
        <f t="shared" si="4"/>
        <v xml:space="preserve"> </v>
      </c>
      <c r="F60">
        <f t="shared" si="3"/>
        <v>1</v>
      </c>
      <c r="G60" t="str">
        <f t="shared" si="5"/>
        <v xml:space="preserve"> </v>
      </c>
    </row>
    <row r="61" spans="1:7" ht="38.25" customHeight="1" x14ac:dyDescent="0.25">
      <c r="C61" s="23" t="s">
        <v>493</v>
      </c>
      <c r="D61" s="9">
        <v>27200</v>
      </c>
      <c r="E61" t="str">
        <f t="shared" si="4"/>
        <v xml:space="preserve"> </v>
      </c>
      <c r="F61">
        <f t="shared" si="3"/>
        <v>1</v>
      </c>
      <c r="G61" t="str">
        <f t="shared" si="5"/>
        <v xml:space="preserve"> </v>
      </c>
    </row>
    <row r="62" spans="1:7" ht="38.25" customHeight="1" x14ac:dyDescent="0.25">
      <c r="B62" s="9" t="s">
        <v>607</v>
      </c>
      <c r="C62" s="22" t="s">
        <v>31</v>
      </c>
      <c r="D62" s="6">
        <v>26544</v>
      </c>
      <c r="E62" t="str">
        <f t="shared" si="4"/>
        <v xml:space="preserve"> </v>
      </c>
      <c r="F62">
        <f t="shared" si="3"/>
        <v>1</v>
      </c>
      <c r="G62" t="str">
        <f t="shared" si="5"/>
        <v xml:space="preserve"> </v>
      </c>
    </row>
    <row r="63" spans="1:7" ht="38.25" customHeight="1" x14ac:dyDescent="0.25">
      <c r="C63" s="22" t="s">
        <v>158</v>
      </c>
      <c r="D63" s="1">
        <v>46037</v>
      </c>
      <c r="E63">
        <f t="shared" si="4"/>
        <v>1</v>
      </c>
      <c r="F63" t="str">
        <f t="shared" si="3"/>
        <v xml:space="preserve"> </v>
      </c>
      <c r="G63" t="str">
        <f t="shared" si="5"/>
        <v xml:space="preserve"> </v>
      </c>
    </row>
    <row r="64" spans="1:7" ht="38.25" customHeight="1" x14ac:dyDescent="0.25">
      <c r="C64" s="22" t="s">
        <v>120</v>
      </c>
      <c r="D64" s="1">
        <v>31027</v>
      </c>
      <c r="E64" t="str">
        <f t="shared" si="4"/>
        <v xml:space="preserve"> </v>
      </c>
      <c r="F64"/>
      <c r="G64" t="str">
        <f t="shared" si="5"/>
        <v xml:space="preserve"> </v>
      </c>
    </row>
    <row r="65" spans="1:7" ht="38.25" customHeight="1" x14ac:dyDescent="0.25">
      <c r="A65" s="9" t="s">
        <v>607</v>
      </c>
      <c r="B65" s="9" t="s">
        <v>607</v>
      </c>
      <c r="C65" s="22" t="s">
        <v>128</v>
      </c>
      <c r="D65" s="1">
        <v>31923</v>
      </c>
      <c r="E65" t="str">
        <f t="shared" si="4"/>
        <v xml:space="preserve"> </v>
      </c>
      <c r="F65">
        <f t="shared" si="3"/>
        <v>1</v>
      </c>
      <c r="G65" t="str">
        <f t="shared" si="5"/>
        <v xml:space="preserve"> </v>
      </c>
    </row>
    <row r="66" spans="1:7" ht="38.25" customHeight="1" x14ac:dyDescent="0.25">
      <c r="C66" s="22" t="s">
        <v>1000</v>
      </c>
      <c r="D66" s="1">
        <v>23315</v>
      </c>
      <c r="E66" t="str">
        <f t="shared" si="4"/>
        <v xml:space="preserve"> </v>
      </c>
      <c r="F66"/>
      <c r="G66" t="str">
        <f t="shared" si="5"/>
        <v xml:space="preserve"> </v>
      </c>
    </row>
    <row r="67" spans="1:7" ht="38.25" customHeight="1" x14ac:dyDescent="0.25">
      <c r="C67" s="22" t="s">
        <v>544</v>
      </c>
      <c r="D67" s="1">
        <v>49886</v>
      </c>
      <c r="E67">
        <f t="shared" si="4"/>
        <v>1</v>
      </c>
      <c r="F67" t="str">
        <f t="shared" si="3"/>
        <v xml:space="preserve"> </v>
      </c>
      <c r="G67" t="str">
        <f t="shared" si="5"/>
        <v xml:space="preserve"> </v>
      </c>
    </row>
    <row r="68" spans="1:7" ht="38.25" customHeight="1" x14ac:dyDescent="0.25">
      <c r="C68" s="22" t="s">
        <v>159</v>
      </c>
      <c r="D68" s="1">
        <v>46037</v>
      </c>
      <c r="E68">
        <f t="shared" si="4"/>
        <v>1</v>
      </c>
      <c r="F68" t="str">
        <f t="shared" si="3"/>
        <v xml:space="preserve"> </v>
      </c>
      <c r="G68" t="str">
        <f t="shared" si="5"/>
        <v xml:space="preserve"> </v>
      </c>
    </row>
    <row r="69" spans="1:7" ht="38.25" customHeight="1" x14ac:dyDescent="0.25">
      <c r="C69" s="22" t="s">
        <v>160</v>
      </c>
      <c r="D69" s="1">
        <v>29250</v>
      </c>
      <c r="E69" t="str">
        <f t="shared" si="4"/>
        <v xml:space="preserve"> </v>
      </c>
      <c r="F69">
        <f t="shared" si="3"/>
        <v>1</v>
      </c>
      <c r="G69" t="str">
        <f t="shared" si="5"/>
        <v xml:space="preserve"> </v>
      </c>
    </row>
    <row r="70" spans="1:7" ht="38.25" customHeight="1" x14ac:dyDescent="0.25">
      <c r="C70" s="22" t="s">
        <v>88</v>
      </c>
      <c r="D70" s="1">
        <v>39667</v>
      </c>
      <c r="E70">
        <f t="shared" si="4"/>
        <v>1</v>
      </c>
      <c r="F70" t="str">
        <f t="shared" si="3"/>
        <v xml:space="preserve"> </v>
      </c>
      <c r="G70" t="str">
        <f t="shared" si="5"/>
        <v xml:space="preserve"> </v>
      </c>
    </row>
    <row r="71" spans="1:7" ht="38.25" customHeight="1" x14ac:dyDescent="0.25">
      <c r="C71" s="23" t="s">
        <v>505</v>
      </c>
      <c r="D71" s="9">
        <v>50417</v>
      </c>
      <c r="E71">
        <f t="shared" si="4"/>
        <v>1</v>
      </c>
      <c r="F71" t="str">
        <f t="shared" si="3"/>
        <v xml:space="preserve"> </v>
      </c>
      <c r="G71" t="str">
        <f t="shared" si="5"/>
        <v xml:space="preserve"> </v>
      </c>
    </row>
    <row r="72" spans="1:7" ht="38.25" customHeight="1" x14ac:dyDescent="0.25">
      <c r="B72" s="9" t="s">
        <v>607</v>
      </c>
      <c r="C72" s="23" t="s">
        <v>545</v>
      </c>
      <c r="D72" s="9">
        <v>46037</v>
      </c>
      <c r="E72">
        <f t="shared" si="4"/>
        <v>1</v>
      </c>
      <c r="F72" t="str">
        <f t="shared" si="3"/>
        <v xml:space="preserve"> </v>
      </c>
      <c r="G72" t="str">
        <f t="shared" si="5"/>
        <v xml:space="preserve"> </v>
      </c>
    </row>
    <row r="73" spans="1:7" ht="38.25" customHeight="1" x14ac:dyDescent="0.25">
      <c r="C73" s="23" t="s">
        <v>1141</v>
      </c>
      <c r="D73" s="1">
        <v>20346</v>
      </c>
      <c r="E73" t="str">
        <f t="shared" si="4"/>
        <v xml:space="preserve"> </v>
      </c>
      <c r="F73">
        <f t="shared" si="3"/>
        <v>1</v>
      </c>
      <c r="G73" t="str">
        <f t="shared" si="5"/>
        <v xml:space="preserve"> </v>
      </c>
    </row>
    <row r="74" spans="1:7" ht="38.25" customHeight="1" x14ac:dyDescent="0.25">
      <c r="A74" s="9" t="s">
        <v>607</v>
      </c>
      <c r="B74" s="9" t="s">
        <v>607</v>
      </c>
      <c r="C74" s="22" t="s">
        <v>48</v>
      </c>
      <c r="D74" s="1">
        <v>20346</v>
      </c>
      <c r="E74" t="str">
        <f t="shared" si="4"/>
        <v xml:space="preserve"> </v>
      </c>
      <c r="F74">
        <f t="shared" si="3"/>
        <v>1</v>
      </c>
      <c r="G74" t="str">
        <f t="shared" si="5"/>
        <v xml:space="preserve"> </v>
      </c>
    </row>
    <row r="75" spans="1:7" ht="38.25" customHeight="1" x14ac:dyDescent="0.25">
      <c r="C75" s="22" t="s">
        <v>49</v>
      </c>
      <c r="D75" s="1">
        <v>38750</v>
      </c>
      <c r="E75">
        <f t="shared" si="4"/>
        <v>1</v>
      </c>
      <c r="F75" t="str">
        <f t="shared" si="3"/>
        <v xml:space="preserve"> </v>
      </c>
      <c r="G75" t="str">
        <f t="shared" si="5"/>
        <v xml:space="preserve"> </v>
      </c>
    </row>
    <row r="76" spans="1:7" ht="38.25" customHeight="1" x14ac:dyDescent="0.25">
      <c r="A76" s="9" t="s">
        <v>607</v>
      </c>
      <c r="B76" s="9" t="s">
        <v>607</v>
      </c>
      <c r="C76" s="22" t="s">
        <v>50</v>
      </c>
      <c r="D76" s="1">
        <v>20346</v>
      </c>
      <c r="E76" t="str">
        <f t="shared" si="4"/>
        <v xml:space="preserve"> </v>
      </c>
      <c r="F76">
        <f t="shared" si="3"/>
        <v>1</v>
      </c>
      <c r="G76" t="str">
        <f t="shared" si="5"/>
        <v xml:space="preserve"> </v>
      </c>
    </row>
    <row r="77" spans="1:7" ht="38.25" customHeight="1" x14ac:dyDescent="0.25">
      <c r="C77" s="22" t="s">
        <v>200</v>
      </c>
      <c r="D77" s="1">
        <v>38792</v>
      </c>
      <c r="E77">
        <f t="shared" si="4"/>
        <v>1</v>
      </c>
      <c r="F77" t="str">
        <f t="shared" si="3"/>
        <v xml:space="preserve"> </v>
      </c>
      <c r="G77" t="str">
        <f t="shared" si="5"/>
        <v xml:space="preserve"> </v>
      </c>
    </row>
    <row r="78" spans="1:7" ht="38.25" customHeight="1" x14ac:dyDescent="0.25">
      <c r="B78" s="9" t="s">
        <v>607</v>
      </c>
      <c r="C78" s="22" t="s">
        <v>89</v>
      </c>
      <c r="D78" s="1">
        <v>31027</v>
      </c>
      <c r="E78" t="str">
        <f t="shared" si="4"/>
        <v xml:space="preserve"> </v>
      </c>
      <c r="F78">
        <f t="shared" si="3"/>
        <v>1</v>
      </c>
      <c r="G78" t="str">
        <f t="shared" si="5"/>
        <v xml:space="preserve"> </v>
      </c>
    </row>
    <row r="79" spans="1:7" ht="38.25" customHeight="1" x14ac:dyDescent="0.25">
      <c r="C79" s="22" t="s">
        <v>1145</v>
      </c>
      <c r="D79" s="1">
        <v>31027</v>
      </c>
      <c r="E79" t="str">
        <f t="shared" si="4"/>
        <v xml:space="preserve"> </v>
      </c>
      <c r="F79">
        <f t="shared" si="3"/>
        <v>1</v>
      </c>
      <c r="G79" t="str">
        <f t="shared" si="5"/>
        <v xml:space="preserve"> </v>
      </c>
    </row>
    <row r="80" spans="1:7" ht="38.25" customHeight="1" x14ac:dyDescent="0.25">
      <c r="A80" s="9" t="s">
        <v>607</v>
      </c>
      <c r="B80" s="9" t="s">
        <v>607</v>
      </c>
      <c r="C80" s="22" t="s">
        <v>90</v>
      </c>
      <c r="D80" s="1">
        <v>31027</v>
      </c>
      <c r="E80" t="str">
        <f t="shared" si="4"/>
        <v xml:space="preserve"> </v>
      </c>
      <c r="F80">
        <f t="shared" si="3"/>
        <v>1</v>
      </c>
      <c r="G80" t="str">
        <f t="shared" si="5"/>
        <v xml:space="preserve"> </v>
      </c>
    </row>
    <row r="81" spans="1:7" ht="38.25" customHeight="1" x14ac:dyDescent="0.25">
      <c r="B81" s="9" t="s">
        <v>607</v>
      </c>
      <c r="C81" s="22" t="s">
        <v>1422</v>
      </c>
      <c r="D81" s="1">
        <v>45365</v>
      </c>
      <c r="E81">
        <f t="shared" si="4"/>
        <v>1</v>
      </c>
      <c r="F81" t="str">
        <f t="shared" si="3"/>
        <v xml:space="preserve"> </v>
      </c>
      <c r="G81" t="str">
        <f t="shared" si="5"/>
        <v xml:space="preserve"> </v>
      </c>
    </row>
    <row r="82" spans="1:7" ht="38.25" customHeight="1" x14ac:dyDescent="0.25">
      <c r="B82" s="9" t="s">
        <v>607</v>
      </c>
      <c r="C82" s="22" t="s">
        <v>51</v>
      </c>
      <c r="D82" s="1">
        <v>36371</v>
      </c>
      <c r="E82" t="str">
        <f t="shared" si="4"/>
        <v xml:space="preserve"> </v>
      </c>
      <c r="F82">
        <f t="shared" si="3"/>
        <v>1</v>
      </c>
      <c r="G82" t="str">
        <f t="shared" si="5"/>
        <v xml:space="preserve"> </v>
      </c>
    </row>
    <row r="83" spans="1:7" ht="38.25" customHeight="1" x14ac:dyDescent="0.25">
      <c r="A83" s="9" t="s">
        <v>607</v>
      </c>
      <c r="C83" s="22" t="s">
        <v>32</v>
      </c>
      <c r="D83" s="6">
        <v>35769</v>
      </c>
      <c r="E83" t="str">
        <f t="shared" si="4"/>
        <v xml:space="preserve"> </v>
      </c>
      <c r="F83">
        <f t="shared" si="3"/>
        <v>1</v>
      </c>
      <c r="G83" t="str">
        <f t="shared" si="5"/>
        <v xml:space="preserve"> </v>
      </c>
    </row>
    <row r="84" spans="1:7" ht="38.25" customHeight="1" x14ac:dyDescent="0.25">
      <c r="C84" s="22" t="s">
        <v>161</v>
      </c>
      <c r="D84" s="1">
        <v>46250</v>
      </c>
      <c r="E84">
        <f t="shared" si="4"/>
        <v>1</v>
      </c>
      <c r="F84" t="str">
        <f t="shared" si="3"/>
        <v xml:space="preserve"> </v>
      </c>
      <c r="G84" t="str">
        <f t="shared" si="5"/>
        <v xml:space="preserve"> </v>
      </c>
    </row>
    <row r="85" spans="1:7" ht="38.25" customHeight="1" x14ac:dyDescent="0.25">
      <c r="C85" s="22" t="s">
        <v>549</v>
      </c>
      <c r="D85" s="1">
        <v>46250</v>
      </c>
      <c r="E85">
        <f t="shared" si="4"/>
        <v>1</v>
      </c>
      <c r="F85" t="str">
        <f t="shared" si="3"/>
        <v xml:space="preserve"> </v>
      </c>
      <c r="G85" t="str">
        <f t="shared" si="5"/>
        <v xml:space="preserve"> </v>
      </c>
    </row>
    <row r="86" spans="1:7" ht="38.25" customHeight="1" x14ac:dyDescent="0.25">
      <c r="C86" s="23" t="s">
        <v>500</v>
      </c>
      <c r="D86" s="9">
        <v>27200</v>
      </c>
      <c r="E86" t="str">
        <f t="shared" si="4"/>
        <v xml:space="preserve"> </v>
      </c>
      <c r="F86">
        <f t="shared" si="3"/>
        <v>1</v>
      </c>
      <c r="G86" t="str">
        <f t="shared" si="5"/>
        <v xml:space="preserve"> </v>
      </c>
    </row>
    <row r="87" spans="1:7" ht="38.25" customHeight="1" x14ac:dyDescent="0.25">
      <c r="C87" s="22" t="s">
        <v>551</v>
      </c>
      <c r="D87" s="1">
        <v>31027</v>
      </c>
      <c r="E87" t="str">
        <f t="shared" si="4"/>
        <v xml:space="preserve"> </v>
      </c>
      <c r="F87">
        <f t="shared" si="3"/>
        <v>1</v>
      </c>
      <c r="G87" t="str">
        <f t="shared" si="5"/>
        <v xml:space="preserve"> </v>
      </c>
    </row>
    <row r="88" spans="1:7" ht="38.25" customHeight="1" x14ac:dyDescent="0.25">
      <c r="A88" s="9" t="s">
        <v>607</v>
      </c>
      <c r="B88" s="9" t="s">
        <v>607</v>
      </c>
      <c r="C88" s="22" t="s">
        <v>129</v>
      </c>
      <c r="D88" s="1">
        <v>43523</v>
      </c>
      <c r="E88">
        <f t="shared" si="4"/>
        <v>1</v>
      </c>
      <c r="F88" t="str">
        <f t="shared" si="3"/>
        <v xml:space="preserve"> </v>
      </c>
      <c r="G88" t="str">
        <f t="shared" si="5"/>
        <v xml:space="preserve"> </v>
      </c>
    </row>
    <row r="89" spans="1:7" ht="38.25" customHeight="1" x14ac:dyDescent="0.25">
      <c r="C89" s="22" t="s">
        <v>962</v>
      </c>
      <c r="D89" s="1">
        <v>40185</v>
      </c>
      <c r="E89">
        <f t="shared" si="4"/>
        <v>1</v>
      </c>
      <c r="F89"/>
      <c r="G89" t="str">
        <f t="shared" si="5"/>
        <v xml:space="preserve"> </v>
      </c>
    </row>
    <row r="90" spans="1:7" ht="38.25" customHeight="1" x14ac:dyDescent="0.25">
      <c r="B90" s="9" t="s">
        <v>607</v>
      </c>
      <c r="C90" s="22" t="s">
        <v>130</v>
      </c>
      <c r="D90" s="1">
        <v>41000</v>
      </c>
      <c r="E90">
        <f t="shared" si="4"/>
        <v>1</v>
      </c>
      <c r="F90" t="str">
        <f t="shared" si="3"/>
        <v xml:space="preserve"> </v>
      </c>
      <c r="G90" t="str">
        <f t="shared" si="5"/>
        <v xml:space="preserve"> </v>
      </c>
    </row>
    <row r="91" spans="1:7" ht="38.25" customHeight="1" x14ac:dyDescent="0.25">
      <c r="B91" s="9" t="s">
        <v>607</v>
      </c>
      <c r="C91" s="22" t="s">
        <v>131</v>
      </c>
      <c r="D91" s="1">
        <v>41000</v>
      </c>
      <c r="E91">
        <f t="shared" si="4"/>
        <v>1</v>
      </c>
      <c r="F91" t="str">
        <f t="shared" si="3"/>
        <v xml:space="preserve"> </v>
      </c>
      <c r="G91" t="str">
        <f t="shared" si="5"/>
        <v xml:space="preserve"> </v>
      </c>
    </row>
    <row r="92" spans="1:7" ht="38.25" customHeight="1" x14ac:dyDescent="0.25">
      <c r="C92" s="22" t="s">
        <v>164</v>
      </c>
      <c r="D92" s="1">
        <v>42958</v>
      </c>
      <c r="E92">
        <f t="shared" si="4"/>
        <v>1</v>
      </c>
      <c r="F92" t="str">
        <f t="shared" si="3"/>
        <v xml:space="preserve"> </v>
      </c>
      <c r="G92" t="str">
        <f t="shared" si="5"/>
        <v xml:space="preserve"> </v>
      </c>
    </row>
    <row r="93" spans="1:7" ht="38.25" customHeight="1" x14ac:dyDescent="0.25">
      <c r="B93" s="9" t="s">
        <v>607</v>
      </c>
      <c r="C93" s="22" t="s">
        <v>553</v>
      </c>
      <c r="D93" s="1">
        <v>31027</v>
      </c>
      <c r="E93" t="str">
        <f t="shared" si="4"/>
        <v xml:space="preserve"> </v>
      </c>
      <c r="F93">
        <f t="shared" si="3"/>
        <v>1</v>
      </c>
      <c r="G93" t="str">
        <f t="shared" si="5"/>
        <v xml:space="preserve"> </v>
      </c>
    </row>
    <row r="94" spans="1:7" ht="38.25" customHeight="1" x14ac:dyDescent="0.25">
      <c r="A94" s="9" t="s">
        <v>607</v>
      </c>
      <c r="B94" s="9" t="s">
        <v>607</v>
      </c>
      <c r="C94" s="22" t="s">
        <v>91</v>
      </c>
      <c r="D94" s="1">
        <v>39667</v>
      </c>
      <c r="E94">
        <f t="shared" si="4"/>
        <v>1</v>
      </c>
      <c r="F94" t="str">
        <f t="shared" si="3"/>
        <v xml:space="preserve"> </v>
      </c>
      <c r="G94" t="str">
        <f t="shared" si="5"/>
        <v xml:space="preserve"> </v>
      </c>
    </row>
    <row r="95" spans="1:7" ht="38.25" customHeight="1" x14ac:dyDescent="0.25">
      <c r="C95" s="22" t="s">
        <v>554</v>
      </c>
      <c r="D95" s="1">
        <v>49732</v>
      </c>
      <c r="E95">
        <f t="shared" si="4"/>
        <v>1</v>
      </c>
      <c r="F95" t="str">
        <f t="shared" si="3"/>
        <v xml:space="preserve"> </v>
      </c>
      <c r="G95" t="str">
        <f t="shared" si="5"/>
        <v xml:space="preserve"> </v>
      </c>
    </row>
    <row r="96" spans="1:7" ht="38.25" customHeight="1" x14ac:dyDescent="0.25">
      <c r="B96" s="9" t="s">
        <v>607</v>
      </c>
      <c r="C96" s="22" t="s">
        <v>555</v>
      </c>
      <c r="D96" s="1">
        <v>46037</v>
      </c>
      <c r="E96">
        <f t="shared" si="4"/>
        <v>1</v>
      </c>
      <c r="F96" t="str">
        <f t="shared" si="3"/>
        <v xml:space="preserve"> </v>
      </c>
      <c r="G96" t="str">
        <f t="shared" si="5"/>
        <v xml:space="preserve"> </v>
      </c>
    </row>
    <row r="97" spans="1:7" ht="38.25" customHeight="1" x14ac:dyDescent="0.25">
      <c r="A97" s="9" t="s">
        <v>607</v>
      </c>
      <c r="B97" s="9" t="s">
        <v>607</v>
      </c>
      <c r="C97" s="22" t="s">
        <v>92</v>
      </c>
      <c r="D97" s="1">
        <v>39667</v>
      </c>
      <c r="E97">
        <f t="shared" si="4"/>
        <v>1</v>
      </c>
      <c r="F97" t="str">
        <f t="shared" si="3"/>
        <v xml:space="preserve"> </v>
      </c>
      <c r="G97" t="str">
        <f t="shared" si="5"/>
        <v xml:space="preserve"> </v>
      </c>
    </row>
    <row r="98" spans="1:7" ht="38.25" customHeight="1" x14ac:dyDescent="0.25">
      <c r="A98" s="9" t="s">
        <v>607</v>
      </c>
      <c r="B98" s="9" t="s">
        <v>607</v>
      </c>
      <c r="C98" s="22" t="s">
        <v>93</v>
      </c>
      <c r="D98" s="1">
        <v>19356</v>
      </c>
      <c r="E98" t="str">
        <f t="shared" si="4"/>
        <v xml:space="preserve"> </v>
      </c>
      <c r="F98">
        <f t="shared" si="3"/>
        <v>1</v>
      </c>
      <c r="G98" t="str">
        <f t="shared" si="5"/>
        <v xml:space="preserve"> </v>
      </c>
    </row>
    <row r="99" spans="1:7" ht="38.25" customHeight="1" x14ac:dyDescent="0.25">
      <c r="C99" s="22" t="s">
        <v>132</v>
      </c>
      <c r="D99" s="1">
        <v>33000</v>
      </c>
      <c r="E99" t="str">
        <f t="shared" si="4"/>
        <v xml:space="preserve"> </v>
      </c>
      <c r="F99">
        <f t="shared" si="3"/>
        <v>1</v>
      </c>
      <c r="G99" t="str">
        <f t="shared" si="5"/>
        <v xml:space="preserve"> </v>
      </c>
    </row>
    <row r="100" spans="1:7" ht="38.25" customHeight="1" x14ac:dyDescent="0.25">
      <c r="B100" s="9" t="s">
        <v>607</v>
      </c>
      <c r="C100" s="22" t="s">
        <v>929</v>
      </c>
      <c r="D100" s="6">
        <v>26544</v>
      </c>
      <c r="E100" t="str">
        <f t="shared" si="4"/>
        <v xml:space="preserve"> </v>
      </c>
      <c r="F100">
        <f t="shared" si="3"/>
        <v>1</v>
      </c>
      <c r="G100" t="str">
        <f t="shared" si="5"/>
        <v xml:space="preserve"> </v>
      </c>
    </row>
    <row r="101" spans="1:7" ht="38.25" customHeight="1" x14ac:dyDescent="0.25">
      <c r="A101" s="9" t="s">
        <v>607</v>
      </c>
      <c r="C101" s="22" t="s">
        <v>165</v>
      </c>
      <c r="D101" s="1">
        <v>35000</v>
      </c>
      <c r="E101" t="str">
        <f t="shared" si="4"/>
        <v xml:space="preserve"> </v>
      </c>
      <c r="F101">
        <f t="shared" ref="F101:F148" si="6">IF(D101&lt;38270,1," ")</f>
        <v>1</v>
      </c>
      <c r="G101" t="str">
        <f t="shared" si="5"/>
        <v xml:space="preserve"> </v>
      </c>
    </row>
    <row r="102" spans="1:7" ht="38.25" customHeight="1" x14ac:dyDescent="0.25">
      <c r="A102" s="9" t="s">
        <v>607</v>
      </c>
      <c r="B102" s="9" t="s">
        <v>607</v>
      </c>
      <c r="C102" s="22" t="s">
        <v>52</v>
      </c>
      <c r="D102" s="1">
        <v>20346</v>
      </c>
      <c r="E102" t="str">
        <f t="shared" ref="E102:E148" si="7">IF(AND(D102&lt;=51026,D102&gt;=38270),1," ")</f>
        <v xml:space="preserve"> </v>
      </c>
      <c r="F102">
        <f t="shared" si="6"/>
        <v>1</v>
      </c>
      <c r="G102" t="str">
        <f t="shared" ref="G102:G148" si="8">IF(AND(D102&lt;=54216,D102&gt;=51026),1," ")</f>
        <v xml:space="preserve"> </v>
      </c>
    </row>
    <row r="103" spans="1:7" ht="38.25" customHeight="1" x14ac:dyDescent="0.25">
      <c r="A103" s="9" t="s">
        <v>607</v>
      </c>
      <c r="B103" s="9" t="s">
        <v>607</v>
      </c>
      <c r="C103" s="22" t="s">
        <v>53</v>
      </c>
      <c r="D103" s="1">
        <v>44257</v>
      </c>
      <c r="E103">
        <f t="shared" si="7"/>
        <v>1</v>
      </c>
      <c r="F103" t="str">
        <f t="shared" si="6"/>
        <v xml:space="preserve"> </v>
      </c>
      <c r="G103" t="str">
        <f t="shared" si="8"/>
        <v xml:space="preserve"> </v>
      </c>
    </row>
    <row r="104" spans="1:7" ht="38.25" customHeight="1" x14ac:dyDescent="0.25">
      <c r="C104" s="22" t="s">
        <v>78</v>
      </c>
      <c r="D104" s="1">
        <v>42118</v>
      </c>
      <c r="E104">
        <f t="shared" si="7"/>
        <v>1</v>
      </c>
      <c r="F104" t="str">
        <f t="shared" si="6"/>
        <v xml:space="preserve"> </v>
      </c>
      <c r="G104" t="str">
        <f t="shared" si="8"/>
        <v xml:space="preserve"> </v>
      </c>
    </row>
    <row r="105" spans="1:7" ht="38.25" customHeight="1" x14ac:dyDescent="0.25">
      <c r="A105" s="9" t="s">
        <v>607</v>
      </c>
      <c r="B105" s="9" t="s">
        <v>607</v>
      </c>
      <c r="C105" s="22" t="s">
        <v>33</v>
      </c>
      <c r="D105" s="1">
        <v>27200</v>
      </c>
      <c r="E105" t="str">
        <f t="shared" si="7"/>
        <v xml:space="preserve"> </v>
      </c>
      <c r="F105">
        <f t="shared" si="6"/>
        <v>1</v>
      </c>
      <c r="G105" t="str">
        <f t="shared" si="8"/>
        <v xml:space="preserve"> </v>
      </c>
    </row>
    <row r="106" spans="1:7" ht="38.25" customHeight="1" x14ac:dyDescent="0.25">
      <c r="A106" s="9" t="s">
        <v>607</v>
      </c>
      <c r="B106" s="9" t="s">
        <v>607</v>
      </c>
      <c r="C106" s="22" t="s">
        <v>203</v>
      </c>
      <c r="D106" s="1">
        <v>50313</v>
      </c>
      <c r="E106">
        <f t="shared" si="7"/>
        <v>1</v>
      </c>
      <c r="F106" t="str">
        <f t="shared" si="6"/>
        <v xml:space="preserve"> </v>
      </c>
      <c r="G106" t="str">
        <f t="shared" si="8"/>
        <v xml:space="preserve"> </v>
      </c>
    </row>
    <row r="107" spans="1:7" ht="38.25" customHeight="1" x14ac:dyDescent="0.25">
      <c r="C107" s="22" t="s">
        <v>94</v>
      </c>
      <c r="D107" s="1">
        <v>48828</v>
      </c>
      <c r="E107">
        <f t="shared" si="7"/>
        <v>1</v>
      </c>
      <c r="F107" t="str">
        <f t="shared" si="6"/>
        <v xml:space="preserve"> </v>
      </c>
      <c r="G107" t="str">
        <f t="shared" si="8"/>
        <v xml:space="preserve"> </v>
      </c>
    </row>
    <row r="108" spans="1:7" ht="38.25" customHeight="1" x14ac:dyDescent="0.25">
      <c r="C108" s="22" t="s">
        <v>54</v>
      </c>
      <c r="D108" s="1">
        <v>28277</v>
      </c>
      <c r="E108" t="str">
        <f t="shared" si="7"/>
        <v xml:space="preserve"> </v>
      </c>
      <c r="F108">
        <f t="shared" si="6"/>
        <v>1</v>
      </c>
      <c r="G108" t="str">
        <f t="shared" si="8"/>
        <v xml:space="preserve"> </v>
      </c>
    </row>
    <row r="109" spans="1:7" ht="38.25" customHeight="1" x14ac:dyDescent="0.25">
      <c r="A109" s="9" t="s">
        <v>607</v>
      </c>
      <c r="B109" s="9" t="s">
        <v>607</v>
      </c>
      <c r="C109" s="22" t="s">
        <v>734</v>
      </c>
      <c r="D109" s="6">
        <v>26544</v>
      </c>
      <c r="E109" t="str">
        <f t="shared" si="7"/>
        <v xml:space="preserve"> </v>
      </c>
      <c r="F109">
        <f t="shared" si="6"/>
        <v>1</v>
      </c>
      <c r="G109" t="str">
        <f t="shared" si="8"/>
        <v xml:space="preserve"> </v>
      </c>
    </row>
    <row r="110" spans="1:7" ht="38.25" customHeight="1" x14ac:dyDescent="0.25">
      <c r="C110" s="22" t="s">
        <v>133</v>
      </c>
      <c r="D110" s="1">
        <v>45365</v>
      </c>
      <c r="E110">
        <f t="shared" si="7"/>
        <v>1</v>
      </c>
      <c r="F110" t="str">
        <f t="shared" si="6"/>
        <v xml:space="preserve"> </v>
      </c>
      <c r="G110" t="str">
        <f t="shared" si="8"/>
        <v xml:space="preserve"> </v>
      </c>
    </row>
    <row r="111" spans="1:7" ht="38.25" customHeight="1" x14ac:dyDescent="0.25">
      <c r="C111" s="23" t="s">
        <v>498</v>
      </c>
      <c r="D111" s="9">
        <v>27200</v>
      </c>
      <c r="E111" t="str">
        <f t="shared" si="7"/>
        <v xml:space="preserve"> </v>
      </c>
      <c r="F111">
        <f t="shared" si="6"/>
        <v>1</v>
      </c>
      <c r="G111" t="str">
        <f t="shared" si="8"/>
        <v xml:space="preserve"> </v>
      </c>
    </row>
    <row r="112" spans="1:7" ht="38.25" customHeight="1" x14ac:dyDescent="0.25">
      <c r="C112" s="22" t="s">
        <v>34</v>
      </c>
      <c r="D112" s="1">
        <v>27200</v>
      </c>
      <c r="E112" t="str">
        <f t="shared" si="7"/>
        <v xml:space="preserve"> </v>
      </c>
      <c r="F112">
        <f t="shared" si="6"/>
        <v>1</v>
      </c>
      <c r="G112" t="str">
        <f t="shared" si="8"/>
        <v xml:space="preserve"> </v>
      </c>
    </row>
    <row r="113" spans="1:7" ht="38.25" customHeight="1" x14ac:dyDescent="0.25">
      <c r="C113" s="23" t="s">
        <v>495</v>
      </c>
      <c r="D113" s="9">
        <v>27200</v>
      </c>
      <c r="E113" t="str">
        <f t="shared" si="7"/>
        <v xml:space="preserve"> </v>
      </c>
      <c r="F113">
        <f t="shared" si="6"/>
        <v>1</v>
      </c>
      <c r="G113" t="str">
        <f t="shared" si="8"/>
        <v xml:space="preserve"> </v>
      </c>
    </row>
    <row r="114" spans="1:7" ht="38.25" customHeight="1" x14ac:dyDescent="0.25">
      <c r="C114" s="23" t="s">
        <v>497</v>
      </c>
      <c r="D114" s="9">
        <v>27200</v>
      </c>
      <c r="E114" t="str">
        <f t="shared" si="7"/>
        <v xml:space="preserve"> </v>
      </c>
      <c r="F114">
        <f t="shared" si="6"/>
        <v>1</v>
      </c>
      <c r="G114" t="str">
        <f t="shared" si="8"/>
        <v xml:space="preserve"> </v>
      </c>
    </row>
    <row r="115" spans="1:7" ht="38.25" customHeight="1" x14ac:dyDescent="0.25">
      <c r="A115" s="9" t="s">
        <v>607</v>
      </c>
      <c r="C115" s="22" t="s">
        <v>134</v>
      </c>
      <c r="D115" s="1">
        <v>18125</v>
      </c>
      <c r="E115" t="str">
        <f t="shared" si="7"/>
        <v xml:space="preserve"> </v>
      </c>
      <c r="F115">
        <f t="shared" si="6"/>
        <v>1</v>
      </c>
      <c r="G115" t="str">
        <f t="shared" si="8"/>
        <v xml:space="preserve"> </v>
      </c>
    </row>
    <row r="116" spans="1:7" ht="38.25" customHeight="1" x14ac:dyDescent="0.25">
      <c r="A116" s="9" t="s">
        <v>607</v>
      </c>
      <c r="B116" s="9" t="s">
        <v>607</v>
      </c>
      <c r="C116" s="22" t="s">
        <v>96</v>
      </c>
      <c r="D116" s="1">
        <v>23315</v>
      </c>
      <c r="E116" t="str">
        <f t="shared" si="7"/>
        <v xml:space="preserve"> </v>
      </c>
      <c r="F116">
        <f t="shared" si="6"/>
        <v>1</v>
      </c>
      <c r="G116" t="str">
        <f t="shared" si="8"/>
        <v xml:space="preserve"> </v>
      </c>
    </row>
    <row r="117" spans="1:7" ht="38.25" customHeight="1" x14ac:dyDescent="0.25">
      <c r="A117" s="9" t="s">
        <v>607</v>
      </c>
      <c r="C117" s="22" t="s">
        <v>204</v>
      </c>
      <c r="D117" s="1">
        <v>30000</v>
      </c>
      <c r="E117" t="str">
        <f t="shared" si="7"/>
        <v xml:space="preserve"> </v>
      </c>
      <c r="F117">
        <f t="shared" si="6"/>
        <v>1</v>
      </c>
      <c r="G117" t="str">
        <f t="shared" si="8"/>
        <v xml:space="preserve"> </v>
      </c>
    </row>
    <row r="118" spans="1:7" ht="38.25" customHeight="1" x14ac:dyDescent="0.25">
      <c r="C118" s="22" t="s">
        <v>97</v>
      </c>
      <c r="D118" s="1">
        <v>32667</v>
      </c>
      <c r="E118" t="str">
        <f t="shared" si="7"/>
        <v xml:space="preserve"> </v>
      </c>
      <c r="F118">
        <f t="shared" si="6"/>
        <v>1</v>
      </c>
      <c r="G118" t="str">
        <f t="shared" si="8"/>
        <v xml:space="preserve"> </v>
      </c>
    </row>
    <row r="119" spans="1:7" ht="38.25" customHeight="1" x14ac:dyDescent="0.25">
      <c r="A119" s="9" t="s">
        <v>607</v>
      </c>
      <c r="B119" s="9" t="s">
        <v>607</v>
      </c>
      <c r="C119" s="22" t="s">
        <v>55</v>
      </c>
      <c r="D119" s="1">
        <v>46458</v>
      </c>
      <c r="E119">
        <f t="shared" si="7"/>
        <v>1</v>
      </c>
      <c r="F119" t="str">
        <f t="shared" si="6"/>
        <v xml:space="preserve"> </v>
      </c>
      <c r="G119" t="str">
        <f t="shared" si="8"/>
        <v xml:space="preserve"> </v>
      </c>
    </row>
    <row r="120" spans="1:7" ht="38.25" customHeight="1" x14ac:dyDescent="0.25">
      <c r="C120" s="22" t="s">
        <v>135</v>
      </c>
      <c r="D120" s="1">
        <v>28500</v>
      </c>
      <c r="E120" t="str">
        <f t="shared" si="7"/>
        <v xml:space="preserve"> </v>
      </c>
      <c r="F120"/>
      <c r="G120" t="str">
        <f t="shared" si="8"/>
        <v xml:space="preserve"> </v>
      </c>
    </row>
    <row r="121" spans="1:7" ht="38.25" customHeight="1" x14ac:dyDescent="0.25">
      <c r="B121" s="9" t="s">
        <v>607</v>
      </c>
      <c r="C121" s="22" t="s">
        <v>561</v>
      </c>
      <c r="D121" s="1">
        <v>50667</v>
      </c>
      <c r="E121">
        <f t="shared" si="7"/>
        <v>1</v>
      </c>
      <c r="F121" t="str">
        <f t="shared" si="6"/>
        <v xml:space="preserve"> </v>
      </c>
      <c r="G121" t="str">
        <f t="shared" si="8"/>
        <v xml:space="preserve"> </v>
      </c>
    </row>
    <row r="122" spans="1:7" ht="38.25" customHeight="1" x14ac:dyDescent="0.25">
      <c r="C122" s="22" t="s">
        <v>166</v>
      </c>
      <c r="D122" s="1">
        <v>37308</v>
      </c>
      <c r="E122" t="str">
        <f t="shared" si="7"/>
        <v xml:space="preserve"> </v>
      </c>
      <c r="F122">
        <f t="shared" si="6"/>
        <v>1</v>
      </c>
      <c r="G122" t="str">
        <f t="shared" si="8"/>
        <v xml:space="preserve"> </v>
      </c>
    </row>
    <row r="123" spans="1:7" ht="38.25" customHeight="1" x14ac:dyDescent="0.25">
      <c r="A123" s="9" t="s">
        <v>607</v>
      </c>
      <c r="B123" s="9" t="s">
        <v>607</v>
      </c>
      <c r="C123" s="22" t="s">
        <v>56</v>
      </c>
      <c r="D123" s="1">
        <v>38816</v>
      </c>
      <c r="E123">
        <f t="shared" si="7"/>
        <v>1</v>
      </c>
      <c r="F123" t="str">
        <f t="shared" si="6"/>
        <v xml:space="preserve"> </v>
      </c>
      <c r="G123" t="str">
        <f t="shared" si="8"/>
        <v xml:space="preserve"> </v>
      </c>
    </row>
    <row r="124" spans="1:7" ht="38.25" customHeight="1" x14ac:dyDescent="0.25">
      <c r="B124" s="9" t="s">
        <v>607</v>
      </c>
      <c r="C124" s="22" t="s">
        <v>136</v>
      </c>
      <c r="D124" s="1">
        <v>39083</v>
      </c>
      <c r="E124">
        <f t="shared" si="7"/>
        <v>1</v>
      </c>
      <c r="F124"/>
      <c r="G124" t="str">
        <f t="shared" si="8"/>
        <v xml:space="preserve"> </v>
      </c>
    </row>
    <row r="125" spans="1:7" ht="38.25" customHeight="1" x14ac:dyDescent="0.25">
      <c r="B125" s="9" t="s">
        <v>607</v>
      </c>
      <c r="C125" s="22" t="s">
        <v>562</v>
      </c>
      <c r="D125" s="1">
        <v>46037</v>
      </c>
      <c r="E125">
        <f t="shared" si="7"/>
        <v>1</v>
      </c>
      <c r="F125" t="str">
        <f t="shared" si="6"/>
        <v xml:space="preserve"> </v>
      </c>
      <c r="G125" t="str">
        <f t="shared" si="8"/>
        <v xml:space="preserve"> </v>
      </c>
    </row>
    <row r="126" spans="1:7" ht="38.25" customHeight="1" x14ac:dyDescent="0.25">
      <c r="B126" s="9" t="s">
        <v>607</v>
      </c>
      <c r="C126" s="22" t="s">
        <v>563</v>
      </c>
      <c r="D126" s="1">
        <v>46037</v>
      </c>
      <c r="E126">
        <f t="shared" si="7"/>
        <v>1</v>
      </c>
      <c r="F126" t="str">
        <f t="shared" si="6"/>
        <v xml:space="preserve"> </v>
      </c>
      <c r="G126" t="str">
        <f t="shared" si="8"/>
        <v xml:space="preserve"> </v>
      </c>
    </row>
    <row r="127" spans="1:7" ht="38.25" customHeight="1" x14ac:dyDescent="0.25">
      <c r="A127" s="9" t="s">
        <v>607</v>
      </c>
      <c r="B127" s="9" t="s">
        <v>607</v>
      </c>
      <c r="C127" s="22" t="s">
        <v>57</v>
      </c>
      <c r="D127" s="1">
        <v>46708</v>
      </c>
      <c r="E127">
        <f t="shared" si="7"/>
        <v>1</v>
      </c>
      <c r="F127" t="str">
        <f t="shared" si="6"/>
        <v xml:space="preserve"> </v>
      </c>
      <c r="G127" t="str">
        <f t="shared" si="8"/>
        <v xml:space="preserve"> </v>
      </c>
    </row>
    <row r="128" spans="1:7" ht="38.25" customHeight="1" x14ac:dyDescent="0.25">
      <c r="A128" s="9" t="s">
        <v>607</v>
      </c>
      <c r="C128" s="22" t="s">
        <v>98</v>
      </c>
      <c r="D128" s="1">
        <v>36932</v>
      </c>
      <c r="E128" t="str">
        <f t="shared" si="7"/>
        <v xml:space="preserve"> </v>
      </c>
      <c r="F128">
        <f t="shared" si="6"/>
        <v>1</v>
      </c>
      <c r="G128" t="str">
        <f t="shared" si="8"/>
        <v xml:space="preserve"> </v>
      </c>
    </row>
    <row r="129" spans="1:7" ht="38.25" customHeight="1" x14ac:dyDescent="0.25">
      <c r="C129" s="22" t="s">
        <v>564</v>
      </c>
      <c r="D129" s="1">
        <v>46037</v>
      </c>
      <c r="E129">
        <f t="shared" si="7"/>
        <v>1</v>
      </c>
      <c r="F129" t="str">
        <f t="shared" si="6"/>
        <v xml:space="preserve"> </v>
      </c>
      <c r="G129" t="str">
        <f t="shared" si="8"/>
        <v xml:space="preserve"> </v>
      </c>
    </row>
    <row r="130" spans="1:7" ht="38.25" customHeight="1" x14ac:dyDescent="0.25">
      <c r="A130" s="9" t="s">
        <v>607</v>
      </c>
      <c r="B130" s="9" t="s">
        <v>607</v>
      </c>
      <c r="C130" s="22" t="s">
        <v>99</v>
      </c>
      <c r="D130" s="1">
        <v>51277</v>
      </c>
      <c r="E130" t="str">
        <f t="shared" si="7"/>
        <v xml:space="preserve"> </v>
      </c>
      <c r="F130" t="str">
        <f t="shared" si="6"/>
        <v xml:space="preserve"> </v>
      </c>
      <c r="G130">
        <f t="shared" si="8"/>
        <v>1</v>
      </c>
    </row>
    <row r="131" spans="1:7" ht="38.25" customHeight="1" x14ac:dyDescent="0.25">
      <c r="C131" s="22" t="s">
        <v>565</v>
      </c>
      <c r="D131" s="1">
        <v>40185</v>
      </c>
      <c r="E131">
        <f t="shared" si="7"/>
        <v>1</v>
      </c>
      <c r="F131" t="str">
        <f t="shared" si="6"/>
        <v xml:space="preserve"> </v>
      </c>
      <c r="G131" t="str">
        <f t="shared" si="8"/>
        <v xml:space="preserve"> </v>
      </c>
    </row>
    <row r="132" spans="1:7" ht="38.25" customHeight="1" x14ac:dyDescent="0.25">
      <c r="C132" s="22" t="s">
        <v>167</v>
      </c>
      <c r="D132" s="1">
        <v>42958</v>
      </c>
      <c r="E132">
        <f t="shared" si="7"/>
        <v>1</v>
      </c>
      <c r="F132" t="str">
        <f t="shared" si="6"/>
        <v xml:space="preserve"> </v>
      </c>
      <c r="G132" t="str">
        <f t="shared" si="8"/>
        <v xml:space="preserve"> </v>
      </c>
    </row>
    <row r="133" spans="1:7" ht="38.25" customHeight="1" x14ac:dyDescent="0.25">
      <c r="C133" s="22" t="s">
        <v>58</v>
      </c>
      <c r="D133" s="1">
        <v>49403</v>
      </c>
      <c r="E133">
        <f t="shared" si="7"/>
        <v>1</v>
      </c>
      <c r="F133" t="str">
        <f t="shared" si="6"/>
        <v xml:space="preserve"> </v>
      </c>
      <c r="G133" t="str">
        <f t="shared" si="8"/>
        <v xml:space="preserve"> </v>
      </c>
    </row>
    <row r="134" spans="1:7" ht="38.25" customHeight="1" x14ac:dyDescent="0.25">
      <c r="C134" s="22" t="s">
        <v>100</v>
      </c>
      <c r="D134" s="1">
        <v>19356</v>
      </c>
      <c r="E134" t="str">
        <f t="shared" si="7"/>
        <v xml:space="preserve"> </v>
      </c>
      <c r="F134">
        <f t="shared" si="6"/>
        <v>1</v>
      </c>
      <c r="G134" t="str">
        <f t="shared" si="8"/>
        <v xml:space="preserve"> </v>
      </c>
    </row>
    <row r="135" spans="1:7" ht="38.25" customHeight="1" x14ac:dyDescent="0.25">
      <c r="A135" s="9" t="s">
        <v>607</v>
      </c>
      <c r="B135" s="9" t="s">
        <v>607</v>
      </c>
      <c r="C135" s="22" t="s">
        <v>59</v>
      </c>
      <c r="D135" s="1">
        <v>33438</v>
      </c>
      <c r="E135" t="str">
        <f t="shared" si="7"/>
        <v xml:space="preserve"> </v>
      </c>
      <c r="F135">
        <f t="shared" si="6"/>
        <v>1</v>
      </c>
      <c r="G135" t="str">
        <f t="shared" si="8"/>
        <v xml:space="preserve"> </v>
      </c>
    </row>
    <row r="136" spans="1:7" ht="38.25" customHeight="1" x14ac:dyDescent="0.25">
      <c r="A136" s="9" t="s">
        <v>607</v>
      </c>
      <c r="C136" s="22" t="s">
        <v>168</v>
      </c>
      <c r="D136" s="1">
        <v>46037</v>
      </c>
      <c r="E136">
        <f t="shared" si="7"/>
        <v>1</v>
      </c>
      <c r="F136" t="str">
        <f t="shared" si="6"/>
        <v xml:space="preserve"> </v>
      </c>
      <c r="G136" t="str">
        <f t="shared" si="8"/>
        <v xml:space="preserve"> </v>
      </c>
    </row>
    <row r="137" spans="1:7" ht="38.25" customHeight="1" x14ac:dyDescent="0.25">
      <c r="C137" s="22" t="s">
        <v>137</v>
      </c>
      <c r="D137" s="1">
        <v>40938</v>
      </c>
      <c r="E137">
        <f t="shared" si="7"/>
        <v>1</v>
      </c>
      <c r="F137" t="str">
        <f t="shared" si="6"/>
        <v xml:space="preserve"> </v>
      </c>
      <c r="G137" t="str">
        <f t="shared" si="8"/>
        <v xml:space="preserve"> </v>
      </c>
    </row>
    <row r="138" spans="1:7" ht="38.25" customHeight="1" x14ac:dyDescent="0.25">
      <c r="B138" s="9" t="s">
        <v>607</v>
      </c>
      <c r="C138" s="22" t="s">
        <v>541</v>
      </c>
      <c r="D138" s="1">
        <v>40938</v>
      </c>
      <c r="E138">
        <f t="shared" si="7"/>
        <v>1</v>
      </c>
      <c r="F138" t="str">
        <f t="shared" si="6"/>
        <v xml:space="preserve"> </v>
      </c>
      <c r="G138" t="str">
        <f t="shared" si="8"/>
        <v xml:space="preserve"> </v>
      </c>
    </row>
    <row r="139" spans="1:7" ht="38.25" customHeight="1" x14ac:dyDescent="0.25">
      <c r="C139" s="22" t="s">
        <v>60</v>
      </c>
      <c r="D139" s="1">
        <v>50417</v>
      </c>
      <c r="E139">
        <f t="shared" si="7"/>
        <v>1</v>
      </c>
      <c r="F139" t="str">
        <f t="shared" si="6"/>
        <v xml:space="preserve"> </v>
      </c>
      <c r="G139" t="str">
        <f t="shared" si="8"/>
        <v xml:space="preserve"> </v>
      </c>
    </row>
    <row r="140" spans="1:7" ht="38.25" customHeight="1" x14ac:dyDescent="0.25">
      <c r="C140" s="22" t="s">
        <v>566</v>
      </c>
      <c r="D140" s="1">
        <v>39614</v>
      </c>
      <c r="E140">
        <f t="shared" si="7"/>
        <v>1</v>
      </c>
      <c r="F140" t="str">
        <f t="shared" si="6"/>
        <v xml:space="preserve"> </v>
      </c>
      <c r="G140" t="str">
        <f t="shared" si="8"/>
        <v xml:space="preserve"> </v>
      </c>
    </row>
    <row r="141" spans="1:7" ht="38.25" customHeight="1" x14ac:dyDescent="0.25">
      <c r="C141" s="22" t="s">
        <v>169</v>
      </c>
      <c r="D141" s="1">
        <v>44604</v>
      </c>
      <c r="E141">
        <f t="shared" si="7"/>
        <v>1</v>
      </c>
      <c r="F141" t="str">
        <f t="shared" si="6"/>
        <v xml:space="preserve"> </v>
      </c>
      <c r="G141" t="str">
        <f t="shared" si="8"/>
        <v xml:space="preserve"> </v>
      </c>
    </row>
    <row r="142" spans="1:7" ht="38.25" customHeight="1" x14ac:dyDescent="0.25">
      <c r="A142" s="9" t="s">
        <v>607</v>
      </c>
      <c r="B142" s="9" t="s">
        <v>607</v>
      </c>
      <c r="C142" s="22" t="s">
        <v>61</v>
      </c>
      <c r="D142" s="1">
        <v>33438</v>
      </c>
      <c r="E142" t="str">
        <f t="shared" si="7"/>
        <v xml:space="preserve"> </v>
      </c>
      <c r="F142">
        <f t="shared" si="6"/>
        <v>1</v>
      </c>
      <c r="G142" t="str">
        <f t="shared" si="8"/>
        <v xml:space="preserve"> </v>
      </c>
    </row>
    <row r="143" spans="1:7" ht="38.25" customHeight="1" x14ac:dyDescent="0.25">
      <c r="C143" s="22" t="s">
        <v>125</v>
      </c>
      <c r="D143" s="1">
        <v>33909</v>
      </c>
      <c r="E143" t="str">
        <f t="shared" si="7"/>
        <v xml:space="preserve"> </v>
      </c>
      <c r="F143">
        <f t="shared" si="6"/>
        <v>1</v>
      </c>
      <c r="G143" t="str">
        <f t="shared" si="8"/>
        <v xml:space="preserve"> </v>
      </c>
    </row>
    <row r="144" spans="1:7" ht="38.25" customHeight="1" x14ac:dyDescent="0.25">
      <c r="C144" s="22" t="s">
        <v>519</v>
      </c>
      <c r="D144" s="1">
        <v>40469</v>
      </c>
      <c r="E144">
        <f t="shared" si="7"/>
        <v>1</v>
      </c>
      <c r="F144" t="str">
        <f t="shared" si="6"/>
        <v xml:space="preserve"> </v>
      </c>
      <c r="G144" t="str">
        <f t="shared" si="8"/>
        <v xml:space="preserve"> </v>
      </c>
    </row>
    <row r="145" spans="1:7" ht="38.25" customHeight="1" x14ac:dyDescent="0.25">
      <c r="A145" s="9" t="s">
        <v>607</v>
      </c>
      <c r="C145" s="22" t="s">
        <v>101</v>
      </c>
      <c r="D145" s="1">
        <v>40185</v>
      </c>
      <c r="E145">
        <f t="shared" si="7"/>
        <v>1</v>
      </c>
      <c r="F145" t="str">
        <f t="shared" si="6"/>
        <v xml:space="preserve"> </v>
      </c>
      <c r="G145" t="str">
        <f t="shared" si="8"/>
        <v xml:space="preserve"> </v>
      </c>
    </row>
    <row r="146" spans="1:7" ht="38.25" customHeight="1" x14ac:dyDescent="0.25">
      <c r="C146" s="22" t="s">
        <v>170</v>
      </c>
      <c r="D146" s="1">
        <v>46037</v>
      </c>
      <c r="E146">
        <f t="shared" si="7"/>
        <v>1</v>
      </c>
      <c r="F146" t="str">
        <f t="shared" si="6"/>
        <v xml:space="preserve"> </v>
      </c>
      <c r="G146" t="str">
        <f t="shared" si="8"/>
        <v xml:space="preserve"> </v>
      </c>
    </row>
    <row r="147" spans="1:7" ht="38.25" customHeight="1" x14ac:dyDescent="0.25">
      <c r="C147" s="22" t="s">
        <v>568</v>
      </c>
      <c r="D147" s="1">
        <v>31027</v>
      </c>
      <c r="E147" t="str">
        <f t="shared" si="7"/>
        <v xml:space="preserve"> </v>
      </c>
      <c r="F147">
        <f t="shared" si="6"/>
        <v>1</v>
      </c>
      <c r="G147" t="str">
        <f t="shared" si="8"/>
        <v xml:space="preserve"> </v>
      </c>
    </row>
    <row r="148" spans="1:7" ht="38.25" customHeight="1" x14ac:dyDescent="0.25">
      <c r="C148" s="22" t="s">
        <v>138</v>
      </c>
      <c r="D148" s="1">
        <v>25493</v>
      </c>
      <c r="E148" s="201" t="str">
        <f t="shared" si="7"/>
        <v xml:space="preserve"> </v>
      </c>
      <c r="F148" s="201">
        <f t="shared" si="6"/>
        <v>1</v>
      </c>
      <c r="G148" s="201" t="str">
        <f t="shared" si="8"/>
        <v xml:space="preserve"> </v>
      </c>
    </row>
    <row r="149" spans="1:7" ht="38.25" customHeight="1" x14ac:dyDescent="0.25">
      <c r="A149" s="9" t="s">
        <v>607</v>
      </c>
      <c r="C149" s="22" t="s">
        <v>27</v>
      </c>
      <c r="D149" s="1">
        <v>40469</v>
      </c>
      <c r="E149">
        <f t="shared" ref="E149:E194" si="9">IF(AND(D149&lt;=51026,D149&gt;=38270),1," ")</f>
        <v>1</v>
      </c>
      <c r="F149" t="str">
        <f t="shared" ref="F149:F194" si="10">IF(D149&lt;38270,1," ")</f>
        <v xml:space="preserve"> </v>
      </c>
      <c r="G149" t="str">
        <f t="shared" ref="G149:G194" si="11">IF(AND(D149&lt;=54216,D149&gt;=51026),1," ")</f>
        <v xml:space="preserve"> </v>
      </c>
    </row>
    <row r="150" spans="1:7" ht="38.25" customHeight="1" x14ac:dyDescent="0.25">
      <c r="B150" s="9" t="s">
        <v>607</v>
      </c>
      <c r="C150" s="22" t="s">
        <v>62</v>
      </c>
      <c r="D150" s="1">
        <v>47621</v>
      </c>
      <c r="E150">
        <f t="shared" si="9"/>
        <v>1</v>
      </c>
      <c r="F150" t="str">
        <f t="shared" si="10"/>
        <v xml:space="preserve"> </v>
      </c>
      <c r="G150" t="str">
        <f t="shared" si="11"/>
        <v xml:space="preserve"> </v>
      </c>
    </row>
    <row r="151" spans="1:7" ht="38.25" customHeight="1" x14ac:dyDescent="0.25">
      <c r="A151" s="9" t="s">
        <v>607</v>
      </c>
      <c r="B151" s="9" t="s">
        <v>607</v>
      </c>
      <c r="C151" s="22" t="s">
        <v>63</v>
      </c>
      <c r="D151" s="1">
        <v>40129</v>
      </c>
      <c r="E151">
        <f t="shared" si="9"/>
        <v>1</v>
      </c>
      <c r="F151" t="str">
        <f t="shared" si="10"/>
        <v xml:space="preserve"> </v>
      </c>
      <c r="G151" t="str">
        <f t="shared" si="11"/>
        <v xml:space="preserve"> </v>
      </c>
    </row>
    <row r="152" spans="1:7" ht="38.25" customHeight="1" x14ac:dyDescent="0.25">
      <c r="C152" s="22" t="s">
        <v>64</v>
      </c>
      <c r="D152" s="1">
        <v>40129</v>
      </c>
      <c r="E152">
        <f t="shared" si="9"/>
        <v>1</v>
      </c>
      <c r="F152" t="str">
        <f t="shared" si="10"/>
        <v xml:space="preserve"> </v>
      </c>
      <c r="G152" t="str">
        <f t="shared" si="11"/>
        <v xml:space="preserve"> </v>
      </c>
    </row>
    <row r="153" spans="1:7" ht="38.25" customHeight="1" x14ac:dyDescent="0.25">
      <c r="C153" s="22" t="s">
        <v>556</v>
      </c>
      <c r="D153" s="1">
        <v>39667</v>
      </c>
      <c r="E153">
        <f t="shared" si="9"/>
        <v>1</v>
      </c>
      <c r="F153" t="str">
        <f t="shared" si="10"/>
        <v xml:space="preserve"> </v>
      </c>
      <c r="G153" t="str">
        <f t="shared" si="11"/>
        <v xml:space="preserve"> </v>
      </c>
    </row>
    <row r="154" spans="1:7" ht="38.25" customHeight="1" x14ac:dyDescent="0.25">
      <c r="C154" s="22" t="s">
        <v>65</v>
      </c>
      <c r="D154" s="1">
        <v>49403</v>
      </c>
      <c r="E154">
        <f t="shared" si="9"/>
        <v>1</v>
      </c>
      <c r="F154" t="str">
        <f t="shared" si="10"/>
        <v xml:space="preserve"> </v>
      </c>
      <c r="G154" t="str">
        <f t="shared" si="11"/>
        <v xml:space="preserve"> </v>
      </c>
    </row>
    <row r="155" spans="1:7" ht="38.25" customHeight="1" x14ac:dyDescent="0.25">
      <c r="A155" s="9" t="s">
        <v>607</v>
      </c>
      <c r="C155" s="22" t="s">
        <v>66</v>
      </c>
      <c r="D155" s="1">
        <v>36371</v>
      </c>
      <c r="E155" t="str">
        <f t="shared" si="9"/>
        <v xml:space="preserve"> </v>
      </c>
      <c r="F155">
        <f t="shared" si="10"/>
        <v>1</v>
      </c>
      <c r="G155" t="str">
        <f t="shared" si="11"/>
        <v xml:space="preserve"> </v>
      </c>
    </row>
    <row r="156" spans="1:7" ht="38.25" customHeight="1" x14ac:dyDescent="0.25">
      <c r="C156" s="22" t="s">
        <v>572</v>
      </c>
      <c r="D156" s="1">
        <v>37411</v>
      </c>
      <c r="E156" t="str">
        <f t="shared" si="9"/>
        <v xml:space="preserve"> </v>
      </c>
      <c r="F156">
        <f t="shared" si="10"/>
        <v>1</v>
      </c>
      <c r="G156" t="str">
        <f t="shared" si="11"/>
        <v xml:space="preserve"> </v>
      </c>
    </row>
    <row r="157" spans="1:7" ht="38.25" customHeight="1" x14ac:dyDescent="0.25">
      <c r="C157" s="22" t="s">
        <v>573</v>
      </c>
      <c r="D157" s="1">
        <v>46037</v>
      </c>
      <c r="E157">
        <f t="shared" si="9"/>
        <v>1</v>
      </c>
      <c r="F157" t="str">
        <f t="shared" si="10"/>
        <v xml:space="preserve"> </v>
      </c>
      <c r="G157" t="str">
        <f t="shared" si="11"/>
        <v xml:space="preserve"> </v>
      </c>
    </row>
    <row r="158" spans="1:7" ht="38.25" customHeight="1" x14ac:dyDescent="0.25">
      <c r="C158" s="22" t="s">
        <v>883</v>
      </c>
      <c r="D158" s="1">
        <v>46708</v>
      </c>
      <c r="E158">
        <f t="shared" si="9"/>
        <v>1</v>
      </c>
      <c r="F158"/>
      <c r="G158" t="str">
        <f t="shared" si="11"/>
        <v xml:space="preserve"> </v>
      </c>
    </row>
    <row r="159" spans="1:7" ht="38.25" customHeight="1" x14ac:dyDescent="0.25">
      <c r="B159" s="9" t="s">
        <v>607</v>
      </c>
      <c r="C159" s="22" t="s">
        <v>67</v>
      </c>
      <c r="D159" s="1">
        <v>33438</v>
      </c>
      <c r="E159" t="str">
        <f t="shared" si="9"/>
        <v xml:space="preserve"> </v>
      </c>
      <c r="F159">
        <f t="shared" si="10"/>
        <v>1</v>
      </c>
      <c r="G159" t="str">
        <f t="shared" si="11"/>
        <v xml:space="preserve"> </v>
      </c>
    </row>
    <row r="160" spans="1:7" ht="38.25" customHeight="1" x14ac:dyDescent="0.25">
      <c r="C160" s="22" t="s">
        <v>217</v>
      </c>
      <c r="D160" s="1">
        <v>39583</v>
      </c>
      <c r="E160">
        <f t="shared" si="9"/>
        <v>1</v>
      </c>
      <c r="F160"/>
      <c r="G160" t="str">
        <f t="shared" si="11"/>
        <v xml:space="preserve"> </v>
      </c>
    </row>
    <row r="161" spans="1:7" ht="38.25" customHeight="1" x14ac:dyDescent="0.25">
      <c r="A161" s="9" t="s">
        <v>607</v>
      </c>
      <c r="C161" s="22" t="s">
        <v>781</v>
      </c>
      <c r="D161" s="1">
        <v>26544</v>
      </c>
      <c r="E161" t="str">
        <f t="shared" si="9"/>
        <v xml:space="preserve"> </v>
      </c>
      <c r="F161">
        <f t="shared" si="10"/>
        <v>1</v>
      </c>
      <c r="G161" t="str">
        <f t="shared" si="11"/>
        <v xml:space="preserve"> </v>
      </c>
    </row>
    <row r="162" spans="1:7" ht="38.25" customHeight="1" x14ac:dyDescent="0.25">
      <c r="A162" s="9" t="s">
        <v>607</v>
      </c>
      <c r="C162" s="22" t="s">
        <v>102</v>
      </c>
      <c r="D162" s="1">
        <v>32667</v>
      </c>
      <c r="E162" t="str">
        <f t="shared" si="9"/>
        <v xml:space="preserve"> </v>
      </c>
      <c r="F162">
        <f t="shared" si="10"/>
        <v>1</v>
      </c>
      <c r="G162" t="str">
        <f t="shared" si="11"/>
        <v xml:space="preserve"> </v>
      </c>
    </row>
    <row r="163" spans="1:7" ht="38.25" customHeight="1" x14ac:dyDescent="0.25">
      <c r="C163" s="22" t="s">
        <v>172</v>
      </c>
      <c r="D163" s="1">
        <v>29250</v>
      </c>
      <c r="E163" t="str">
        <f t="shared" si="9"/>
        <v xml:space="preserve"> </v>
      </c>
      <c r="F163">
        <f t="shared" si="10"/>
        <v>1</v>
      </c>
      <c r="G163" t="str">
        <f t="shared" si="11"/>
        <v xml:space="preserve"> </v>
      </c>
    </row>
    <row r="164" spans="1:7" ht="38.25" customHeight="1" x14ac:dyDescent="0.25">
      <c r="C164" s="22" t="s">
        <v>103</v>
      </c>
      <c r="D164" s="1">
        <v>40208</v>
      </c>
      <c r="E164">
        <f t="shared" si="9"/>
        <v>1</v>
      </c>
      <c r="F164" t="str">
        <f t="shared" si="10"/>
        <v xml:space="preserve"> </v>
      </c>
      <c r="G164" t="str">
        <f t="shared" si="11"/>
        <v xml:space="preserve"> </v>
      </c>
    </row>
    <row r="165" spans="1:7" ht="38.25" customHeight="1" x14ac:dyDescent="0.25">
      <c r="C165" s="5" t="s">
        <v>121</v>
      </c>
      <c r="D165" s="1">
        <v>40208</v>
      </c>
      <c r="E165">
        <f t="shared" si="9"/>
        <v>1</v>
      </c>
      <c r="F165" t="str">
        <f t="shared" si="10"/>
        <v xml:space="preserve"> </v>
      </c>
      <c r="G165" t="str">
        <f t="shared" si="11"/>
        <v xml:space="preserve"> </v>
      </c>
    </row>
    <row r="166" spans="1:7" ht="38.25" customHeight="1" x14ac:dyDescent="0.25">
      <c r="B166" s="9" t="s">
        <v>607</v>
      </c>
      <c r="C166" s="22" t="s">
        <v>574</v>
      </c>
      <c r="D166" s="1">
        <v>40208</v>
      </c>
      <c r="E166">
        <f t="shared" si="9"/>
        <v>1</v>
      </c>
      <c r="F166" t="str">
        <f t="shared" si="10"/>
        <v xml:space="preserve"> </v>
      </c>
      <c r="G166" t="str">
        <f t="shared" si="11"/>
        <v xml:space="preserve"> </v>
      </c>
    </row>
    <row r="167" spans="1:7" ht="38.25" customHeight="1" x14ac:dyDescent="0.25">
      <c r="C167" s="22" t="s">
        <v>173</v>
      </c>
      <c r="D167" s="1">
        <v>49732</v>
      </c>
      <c r="E167">
        <f t="shared" si="9"/>
        <v>1</v>
      </c>
      <c r="F167" t="str">
        <f t="shared" si="10"/>
        <v xml:space="preserve"> </v>
      </c>
      <c r="G167" t="str">
        <f t="shared" si="11"/>
        <v xml:space="preserve"> </v>
      </c>
    </row>
    <row r="168" spans="1:7" ht="38.25" customHeight="1" x14ac:dyDescent="0.25">
      <c r="C168" s="22" t="s">
        <v>576</v>
      </c>
      <c r="D168" s="1">
        <v>46037</v>
      </c>
      <c r="E168">
        <f t="shared" si="9"/>
        <v>1</v>
      </c>
      <c r="F168" t="str">
        <f t="shared" si="10"/>
        <v xml:space="preserve"> </v>
      </c>
      <c r="G168" t="str">
        <f t="shared" si="11"/>
        <v xml:space="preserve"> </v>
      </c>
    </row>
    <row r="169" spans="1:7" ht="38.25" customHeight="1" x14ac:dyDescent="0.25">
      <c r="B169" s="9" t="s">
        <v>607</v>
      </c>
      <c r="C169" s="22" t="s">
        <v>68</v>
      </c>
      <c r="D169" s="1">
        <v>48542</v>
      </c>
      <c r="E169">
        <f t="shared" si="9"/>
        <v>1</v>
      </c>
      <c r="F169" t="str">
        <f t="shared" si="10"/>
        <v xml:space="preserve"> </v>
      </c>
      <c r="G169" t="str">
        <f t="shared" si="11"/>
        <v xml:space="preserve"> </v>
      </c>
    </row>
    <row r="170" spans="1:7" ht="38.25" customHeight="1" x14ac:dyDescent="0.25">
      <c r="B170" s="9" t="s">
        <v>607</v>
      </c>
      <c r="C170" s="22" t="s">
        <v>69</v>
      </c>
      <c r="D170" s="1">
        <v>37778</v>
      </c>
      <c r="E170" t="str">
        <f t="shared" si="9"/>
        <v xml:space="preserve"> </v>
      </c>
      <c r="F170">
        <f t="shared" si="10"/>
        <v>1</v>
      </c>
      <c r="G170" t="str">
        <f t="shared" si="11"/>
        <v xml:space="preserve"> </v>
      </c>
    </row>
    <row r="171" spans="1:7" ht="38.25" customHeight="1" x14ac:dyDescent="0.25">
      <c r="A171" s="9" t="s">
        <v>607</v>
      </c>
      <c r="C171" s="22" t="s">
        <v>174</v>
      </c>
      <c r="D171" s="1">
        <v>49886</v>
      </c>
      <c r="E171">
        <f t="shared" si="9"/>
        <v>1</v>
      </c>
      <c r="F171" t="str">
        <f t="shared" si="10"/>
        <v xml:space="preserve"> </v>
      </c>
      <c r="G171" t="str">
        <f t="shared" si="11"/>
        <v xml:space="preserve"> </v>
      </c>
    </row>
    <row r="172" spans="1:7" ht="38.25" customHeight="1" x14ac:dyDescent="0.25">
      <c r="A172" s="9" t="s">
        <v>607</v>
      </c>
      <c r="C172" s="22" t="s">
        <v>36</v>
      </c>
      <c r="D172" s="1">
        <v>27200</v>
      </c>
      <c r="E172" t="str">
        <f t="shared" si="9"/>
        <v xml:space="preserve"> </v>
      </c>
      <c r="F172">
        <f t="shared" si="10"/>
        <v>1</v>
      </c>
      <c r="G172" t="str">
        <f t="shared" si="11"/>
        <v xml:space="preserve"> </v>
      </c>
    </row>
    <row r="173" spans="1:7" ht="38.25" customHeight="1" x14ac:dyDescent="0.25">
      <c r="A173" s="9" t="s">
        <v>607</v>
      </c>
      <c r="C173" s="22" t="s">
        <v>25</v>
      </c>
      <c r="D173" s="1">
        <v>42944</v>
      </c>
      <c r="E173">
        <f t="shared" si="9"/>
        <v>1</v>
      </c>
      <c r="F173" t="str">
        <f t="shared" si="10"/>
        <v xml:space="preserve"> </v>
      </c>
      <c r="G173" t="str">
        <f t="shared" si="11"/>
        <v xml:space="preserve"> </v>
      </c>
    </row>
    <row r="174" spans="1:7" ht="38.25" customHeight="1" x14ac:dyDescent="0.25">
      <c r="A174" s="9" t="s">
        <v>607</v>
      </c>
      <c r="B174" s="9" t="s">
        <v>607</v>
      </c>
      <c r="C174" s="23" t="s">
        <v>577</v>
      </c>
      <c r="D174" s="9">
        <v>41140</v>
      </c>
      <c r="E174">
        <f t="shared" si="9"/>
        <v>1</v>
      </c>
      <c r="F174" t="str">
        <f t="shared" si="10"/>
        <v xml:space="preserve"> </v>
      </c>
      <c r="G174" t="str">
        <f t="shared" si="11"/>
        <v xml:space="preserve"> </v>
      </c>
    </row>
    <row r="175" spans="1:7" ht="38.25" customHeight="1" x14ac:dyDescent="0.25">
      <c r="C175" s="23" t="s">
        <v>1437</v>
      </c>
      <c r="D175" s="9">
        <v>32667</v>
      </c>
      <c r="E175" t="str">
        <f t="shared" si="9"/>
        <v xml:space="preserve"> </v>
      </c>
      <c r="F175">
        <f t="shared" si="10"/>
        <v>1</v>
      </c>
      <c r="G175" t="str">
        <f t="shared" si="11"/>
        <v xml:space="preserve"> </v>
      </c>
    </row>
    <row r="176" spans="1:7" ht="38.25" customHeight="1" x14ac:dyDescent="0.25">
      <c r="C176" s="22" t="s">
        <v>107</v>
      </c>
      <c r="D176" s="1">
        <v>32667</v>
      </c>
      <c r="E176" t="str">
        <f t="shared" si="9"/>
        <v xml:space="preserve"> </v>
      </c>
      <c r="F176">
        <f t="shared" si="10"/>
        <v>1</v>
      </c>
      <c r="G176" t="str">
        <f t="shared" si="11"/>
        <v xml:space="preserve"> </v>
      </c>
    </row>
    <row r="177" spans="1:7" ht="38.25" customHeight="1" x14ac:dyDescent="0.25">
      <c r="C177" s="22" t="s">
        <v>578</v>
      </c>
      <c r="D177" s="1">
        <v>42958</v>
      </c>
      <c r="E177">
        <f t="shared" si="9"/>
        <v>1</v>
      </c>
      <c r="F177" t="str">
        <f t="shared" si="10"/>
        <v xml:space="preserve"> </v>
      </c>
      <c r="G177" t="str">
        <f t="shared" si="11"/>
        <v xml:space="preserve"> </v>
      </c>
    </row>
    <row r="178" spans="1:7" ht="38.25" customHeight="1" x14ac:dyDescent="0.25">
      <c r="C178" s="22" t="s">
        <v>175</v>
      </c>
      <c r="D178" s="1">
        <v>44390</v>
      </c>
      <c r="E178">
        <f t="shared" si="9"/>
        <v>1</v>
      </c>
      <c r="F178" t="str">
        <f t="shared" si="10"/>
        <v xml:space="preserve"> </v>
      </c>
      <c r="G178" t="str">
        <f t="shared" si="11"/>
        <v xml:space="preserve"> </v>
      </c>
    </row>
    <row r="179" spans="1:7" ht="38.25" customHeight="1" x14ac:dyDescent="0.25">
      <c r="A179" s="9" t="s">
        <v>607</v>
      </c>
      <c r="B179" s="9" t="s">
        <v>607</v>
      </c>
      <c r="C179" s="22" t="s">
        <v>70</v>
      </c>
      <c r="D179" s="1">
        <v>47639</v>
      </c>
      <c r="E179">
        <f t="shared" si="9"/>
        <v>1</v>
      </c>
      <c r="F179" t="str">
        <f t="shared" si="10"/>
        <v xml:space="preserve"> </v>
      </c>
      <c r="G179" t="str">
        <f t="shared" si="11"/>
        <v xml:space="preserve"> </v>
      </c>
    </row>
    <row r="180" spans="1:7" ht="38.25" customHeight="1" x14ac:dyDescent="0.25">
      <c r="A180" s="9" t="s">
        <v>607</v>
      </c>
      <c r="C180" s="22" t="s">
        <v>804</v>
      </c>
      <c r="D180" s="1">
        <v>19356</v>
      </c>
      <c r="E180" t="str">
        <f t="shared" si="9"/>
        <v xml:space="preserve"> </v>
      </c>
      <c r="F180">
        <f t="shared" si="10"/>
        <v>1</v>
      </c>
      <c r="G180" t="str">
        <f t="shared" si="11"/>
        <v xml:space="preserve"> </v>
      </c>
    </row>
    <row r="181" spans="1:7" ht="38.25" customHeight="1" x14ac:dyDescent="0.25">
      <c r="C181" s="22" t="s">
        <v>79</v>
      </c>
      <c r="D181" s="1">
        <v>28277</v>
      </c>
      <c r="E181" t="str">
        <f t="shared" si="9"/>
        <v xml:space="preserve"> </v>
      </c>
      <c r="F181">
        <f t="shared" si="10"/>
        <v>1</v>
      </c>
      <c r="G181" t="str">
        <f t="shared" si="11"/>
        <v xml:space="preserve"> </v>
      </c>
    </row>
    <row r="182" spans="1:7" ht="38.25" customHeight="1" x14ac:dyDescent="0.25">
      <c r="A182" s="9" t="s">
        <v>607</v>
      </c>
      <c r="B182" s="9" t="s">
        <v>607</v>
      </c>
      <c r="C182" s="22" t="s">
        <v>71</v>
      </c>
      <c r="D182" s="1">
        <v>52679</v>
      </c>
      <c r="E182" t="str">
        <f t="shared" si="9"/>
        <v xml:space="preserve"> </v>
      </c>
      <c r="F182" t="str">
        <f t="shared" si="10"/>
        <v xml:space="preserve"> </v>
      </c>
      <c r="G182">
        <f t="shared" si="11"/>
        <v>1</v>
      </c>
    </row>
    <row r="183" spans="1:7" ht="38.25" customHeight="1" x14ac:dyDescent="0.25">
      <c r="C183" s="22" t="s">
        <v>580</v>
      </c>
      <c r="D183" s="1">
        <v>49726</v>
      </c>
      <c r="E183">
        <f t="shared" si="9"/>
        <v>1</v>
      </c>
      <c r="F183" t="str">
        <f t="shared" si="10"/>
        <v xml:space="preserve"> </v>
      </c>
      <c r="G183" t="str">
        <f t="shared" si="11"/>
        <v xml:space="preserve"> </v>
      </c>
    </row>
    <row r="184" spans="1:7" ht="38.25" customHeight="1" x14ac:dyDescent="0.25">
      <c r="C184" s="22" t="s">
        <v>176</v>
      </c>
      <c r="D184" s="1">
        <v>46037</v>
      </c>
      <c r="E184">
        <f t="shared" si="9"/>
        <v>1</v>
      </c>
      <c r="F184" t="str">
        <f t="shared" si="10"/>
        <v xml:space="preserve"> </v>
      </c>
      <c r="G184" t="str">
        <f t="shared" si="11"/>
        <v xml:space="preserve"> </v>
      </c>
    </row>
    <row r="185" spans="1:7" ht="38.25" customHeight="1" x14ac:dyDescent="0.25">
      <c r="A185" s="9" t="s">
        <v>607</v>
      </c>
      <c r="B185" s="9" t="s">
        <v>607</v>
      </c>
      <c r="C185" s="22" t="s">
        <v>205</v>
      </c>
      <c r="D185" s="1">
        <v>40455</v>
      </c>
      <c r="E185">
        <f t="shared" si="9"/>
        <v>1</v>
      </c>
      <c r="F185" t="str">
        <f t="shared" si="10"/>
        <v xml:space="preserve"> </v>
      </c>
      <c r="G185" t="str">
        <f t="shared" si="11"/>
        <v xml:space="preserve"> </v>
      </c>
    </row>
    <row r="186" spans="1:7" ht="38.25" customHeight="1" x14ac:dyDescent="0.25">
      <c r="A186" s="9" t="s">
        <v>607</v>
      </c>
      <c r="C186" s="22" t="s">
        <v>177</v>
      </c>
      <c r="D186" s="1">
        <v>46037</v>
      </c>
      <c r="E186">
        <f t="shared" si="9"/>
        <v>1</v>
      </c>
      <c r="F186" t="str">
        <f t="shared" si="10"/>
        <v xml:space="preserve"> </v>
      </c>
      <c r="G186" t="str">
        <f t="shared" si="11"/>
        <v xml:space="preserve"> </v>
      </c>
    </row>
    <row r="187" spans="1:7" ht="38.25" customHeight="1" x14ac:dyDescent="0.25">
      <c r="B187" s="9" t="s">
        <v>607</v>
      </c>
      <c r="C187" s="22" t="s">
        <v>581</v>
      </c>
      <c r="D187" s="1">
        <v>25395</v>
      </c>
      <c r="E187" t="str">
        <f t="shared" si="9"/>
        <v xml:space="preserve"> </v>
      </c>
      <c r="F187">
        <f t="shared" si="10"/>
        <v>1</v>
      </c>
      <c r="G187" t="str">
        <f t="shared" si="11"/>
        <v xml:space="preserve"> </v>
      </c>
    </row>
    <row r="188" spans="1:7" ht="38.25" customHeight="1" x14ac:dyDescent="0.25">
      <c r="B188" s="9" t="s">
        <v>607</v>
      </c>
      <c r="C188" s="22" t="s">
        <v>206</v>
      </c>
      <c r="D188" s="1">
        <v>35104</v>
      </c>
      <c r="E188" t="str">
        <f t="shared" si="9"/>
        <v xml:space="preserve"> </v>
      </c>
      <c r="F188">
        <f t="shared" si="10"/>
        <v>1</v>
      </c>
      <c r="G188" t="str">
        <f t="shared" si="11"/>
        <v xml:space="preserve"> </v>
      </c>
    </row>
    <row r="189" spans="1:7" ht="38.25" customHeight="1" x14ac:dyDescent="0.25">
      <c r="C189" s="22" t="s">
        <v>207</v>
      </c>
      <c r="D189" s="1">
        <v>35104</v>
      </c>
      <c r="E189" t="str">
        <f t="shared" si="9"/>
        <v xml:space="preserve"> </v>
      </c>
      <c r="F189">
        <f t="shared" si="10"/>
        <v>1</v>
      </c>
      <c r="G189" t="str">
        <f t="shared" si="11"/>
        <v xml:space="preserve"> </v>
      </c>
    </row>
    <row r="190" spans="1:7" ht="38.25" customHeight="1" x14ac:dyDescent="0.25">
      <c r="B190" s="9" t="s">
        <v>607</v>
      </c>
      <c r="C190" s="22" t="s">
        <v>179</v>
      </c>
      <c r="D190" s="1">
        <v>49306</v>
      </c>
      <c r="E190">
        <f t="shared" si="9"/>
        <v>1</v>
      </c>
      <c r="F190" t="str">
        <f t="shared" si="10"/>
        <v xml:space="preserve"> </v>
      </c>
      <c r="G190" t="str">
        <f t="shared" si="11"/>
        <v xml:space="preserve"> </v>
      </c>
    </row>
    <row r="191" spans="1:7" ht="38.25" customHeight="1" x14ac:dyDescent="0.25">
      <c r="A191" s="9" t="s">
        <v>607</v>
      </c>
      <c r="C191" s="22" t="s">
        <v>582</v>
      </c>
      <c r="D191" s="1">
        <v>32500</v>
      </c>
      <c r="E191" t="str">
        <f t="shared" si="9"/>
        <v xml:space="preserve"> </v>
      </c>
      <c r="F191">
        <f t="shared" si="10"/>
        <v>1</v>
      </c>
      <c r="G191" t="str">
        <f t="shared" si="11"/>
        <v xml:space="preserve"> </v>
      </c>
    </row>
    <row r="192" spans="1:7" ht="38.25" customHeight="1" x14ac:dyDescent="0.25">
      <c r="C192" s="22" t="s">
        <v>80</v>
      </c>
      <c r="D192" s="1">
        <v>48542</v>
      </c>
      <c r="E192">
        <f t="shared" si="9"/>
        <v>1</v>
      </c>
      <c r="F192" t="str">
        <f t="shared" si="10"/>
        <v xml:space="preserve"> </v>
      </c>
      <c r="G192" t="str">
        <f t="shared" si="11"/>
        <v xml:space="preserve"> </v>
      </c>
    </row>
    <row r="193" spans="1:7" ht="38.25" customHeight="1" x14ac:dyDescent="0.25">
      <c r="A193" s="9" t="s">
        <v>607</v>
      </c>
      <c r="C193" s="22" t="s">
        <v>108</v>
      </c>
      <c r="D193" s="1">
        <v>51277</v>
      </c>
      <c r="E193" t="str">
        <f t="shared" si="9"/>
        <v xml:space="preserve"> </v>
      </c>
      <c r="F193" t="str">
        <f t="shared" si="10"/>
        <v xml:space="preserve"> </v>
      </c>
      <c r="G193">
        <f t="shared" si="11"/>
        <v>1</v>
      </c>
    </row>
    <row r="194" spans="1:7" ht="38.25" customHeight="1" x14ac:dyDescent="0.25">
      <c r="B194" s="9" t="s">
        <v>607</v>
      </c>
      <c r="C194" s="22" t="s">
        <v>72</v>
      </c>
      <c r="D194" s="1">
        <v>50417</v>
      </c>
      <c r="E194">
        <f t="shared" si="9"/>
        <v>1</v>
      </c>
      <c r="F194" t="str">
        <f t="shared" si="10"/>
        <v xml:space="preserve"> </v>
      </c>
      <c r="G194" t="str">
        <f t="shared" si="11"/>
        <v xml:space="preserve"> </v>
      </c>
    </row>
    <row r="195" spans="1:7" ht="38.25" customHeight="1" x14ac:dyDescent="0.25">
      <c r="C195" s="22" t="s">
        <v>585</v>
      </c>
      <c r="D195" s="1">
        <v>52396</v>
      </c>
      <c r="E195" t="str">
        <f t="shared" ref="E195:E246" si="12">IF(AND(D195&lt;=51026,D195&gt;=38270),1," ")</f>
        <v xml:space="preserve"> </v>
      </c>
      <c r="F195" t="str">
        <f t="shared" ref="F195:F245" si="13">IF(D195&lt;38270,1," ")</f>
        <v xml:space="preserve"> </v>
      </c>
      <c r="G195">
        <f t="shared" ref="G195:G246" si="14">IF(AND(D195&lt;=54216,D195&gt;=51026),1," ")</f>
        <v>1</v>
      </c>
    </row>
    <row r="196" spans="1:7" ht="38.25" customHeight="1" x14ac:dyDescent="0.25">
      <c r="C196" s="22" t="s">
        <v>575</v>
      </c>
      <c r="D196" s="1">
        <v>49732</v>
      </c>
      <c r="E196">
        <f t="shared" si="12"/>
        <v>1</v>
      </c>
      <c r="F196" t="str">
        <f t="shared" si="13"/>
        <v xml:space="preserve"> </v>
      </c>
      <c r="G196" t="str">
        <f t="shared" si="14"/>
        <v xml:space="preserve"> </v>
      </c>
    </row>
    <row r="197" spans="1:7" ht="38.25" customHeight="1" x14ac:dyDescent="0.25">
      <c r="A197" s="9" t="s">
        <v>607</v>
      </c>
      <c r="B197" s="9" t="s">
        <v>607</v>
      </c>
      <c r="C197" s="22" t="s">
        <v>208</v>
      </c>
      <c r="D197" s="1">
        <v>32321</v>
      </c>
      <c r="E197" t="str">
        <f t="shared" si="12"/>
        <v xml:space="preserve"> </v>
      </c>
      <c r="F197">
        <f t="shared" si="13"/>
        <v>1</v>
      </c>
      <c r="G197" t="str">
        <f t="shared" si="14"/>
        <v xml:space="preserve"> </v>
      </c>
    </row>
    <row r="198" spans="1:7" ht="38.25" customHeight="1" x14ac:dyDescent="0.25">
      <c r="C198" s="22" t="s">
        <v>139</v>
      </c>
      <c r="D198" s="1">
        <v>46037</v>
      </c>
      <c r="E198">
        <f t="shared" si="12"/>
        <v>1</v>
      </c>
      <c r="F198" t="str">
        <f t="shared" si="13"/>
        <v xml:space="preserve"> </v>
      </c>
      <c r="G198" t="str">
        <f t="shared" si="14"/>
        <v xml:space="preserve"> </v>
      </c>
    </row>
    <row r="199" spans="1:7" ht="38.25" customHeight="1" x14ac:dyDescent="0.25">
      <c r="C199" s="22" t="s">
        <v>181</v>
      </c>
      <c r="D199" s="1">
        <v>46037</v>
      </c>
      <c r="E199">
        <f t="shared" si="12"/>
        <v>1</v>
      </c>
      <c r="F199" t="str">
        <f t="shared" si="13"/>
        <v xml:space="preserve"> </v>
      </c>
      <c r="G199" t="str">
        <f t="shared" si="14"/>
        <v xml:space="preserve"> </v>
      </c>
    </row>
    <row r="200" spans="1:7" ht="38.25" customHeight="1" x14ac:dyDescent="0.25">
      <c r="A200" s="9" t="s">
        <v>607</v>
      </c>
      <c r="B200" s="9" t="s">
        <v>607</v>
      </c>
      <c r="C200" s="22" t="s">
        <v>140</v>
      </c>
      <c r="D200" s="1">
        <v>25493</v>
      </c>
      <c r="E200" t="str">
        <f t="shared" si="12"/>
        <v xml:space="preserve"> </v>
      </c>
      <c r="F200">
        <f t="shared" si="13"/>
        <v>1</v>
      </c>
      <c r="G200" t="str">
        <f t="shared" si="14"/>
        <v xml:space="preserve"> </v>
      </c>
    </row>
    <row r="201" spans="1:7" ht="38.25" customHeight="1" x14ac:dyDescent="0.25">
      <c r="C201" s="22" t="s">
        <v>586</v>
      </c>
      <c r="D201" s="1">
        <v>18125</v>
      </c>
      <c r="E201" t="str">
        <f t="shared" si="12"/>
        <v xml:space="preserve"> </v>
      </c>
      <c r="F201">
        <f t="shared" si="13"/>
        <v>1</v>
      </c>
      <c r="G201" t="str">
        <f t="shared" si="14"/>
        <v xml:space="preserve"> </v>
      </c>
    </row>
    <row r="202" spans="1:7" ht="38.25" customHeight="1" x14ac:dyDescent="0.25">
      <c r="A202" s="9" t="s">
        <v>607</v>
      </c>
      <c r="C202" s="22" t="s">
        <v>109</v>
      </c>
      <c r="D202" s="1">
        <v>51277</v>
      </c>
      <c r="E202" t="str">
        <f t="shared" si="12"/>
        <v xml:space="preserve"> </v>
      </c>
      <c r="F202" t="str">
        <f t="shared" si="13"/>
        <v xml:space="preserve"> </v>
      </c>
      <c r="G202">
        <f t="shared" si="14"/>
        <v>1</v>
      </c>
    </row>
    <row r="203" spans="1:7" ht="38.25" customHeight="1" x14ac:dyDescent="0.25">
      <c r="C203" s="22" t="s">
        <v>141</v>
      </c>
      <c r="D203" s="1">
        <v>25493</v>
      </c>
      <c r="E203" t="str">
        <f t="shared" si="12"/>
        <v xml:space="preserve"> </v>
      </c>
      <c r="F203">
        <f t="shared" si="13"/>
        <v>1</v>
      </c>
      <c r="G203" t="str">
        <f t="shared" si="14"/>
        <v xml:space="preserve"> </v>
      </c>
    </row>
    <row r="204" spans="1:7" ht="38.25" customHeight="1" x14ac:dyDescent="0.25">
      <c r="B204" s="9" t="s">
        <v>607</v>
      </c>
      <c r="C204" s="22" t="s">
        <v>142</v>
      </c>
      <c r="D204" s="1">
        <v>18125</v>
      </c>
      <c r="E204" t="str">
        <f t="shared" si="12"/>
        <v xml:space="preserve"> </v>
      </c>
      <c r="F204">
        <f t="shared" si="13"/>
        <v>1</v>
      </c>
      <c r="G204" t="str">
        <f t="shared" si="14"/>
        <v xml:space="preserve"> </v>
      </c>
    </row>
    <row r="205" spans="1:7" ht="38.25" customHeight="1" x14ac:dyDescent="0.25">
      <c r="A205" s="9" t="s">
        <v>607</v>
      </c>
      <c r="C205" s="22" t="s">
        <v>182</v>
      </c>
      <c r="D205" s="1">
        <v>37411</v>
      </c>
      <c r="E205" t="str">
        <f t="shared" si="12"/>
        <v xml:space="preserve"> </v>
      </c>
      <c r="F205">
        <f t="shared" si="13"/>
        <v>1</v>
      </c>
      <c r="G205" t="str">
        <f t="shared" si="14"/>
        <v xml:space="preserve"> </v>
      </c>
    </row>
    <row r="206" spans="1:7" ht="38.25" customHeight="1" x14ac:dyDescent="0.25">
      <c r="B206" s="9" t="s">
        <v>607</v>
      </c>
      <c r="C206" s="42" t="s">
        <v>37</v>
      </c>
      <c r="D206" s="1">
        <v>42944</v>
      </c>
      <c r="E206">
        <f t="shared" si="12"/>
        <v>1</v>
      </c>
      <c r="F206" t="str">
        <f t="shared" si="13"/>
        <v xml:space="preserve"> </v>
      </c>
      <c r="G206" t="str">
        <f t="shared" si="14"/>
        <v xml:space="preserve"> </v>
      </c>
    </row>
    <row r="207" spans="1:7" ht="38.25" customHeight="1" x14ac:dyDescent="0.25">
      <c r="C207" s="23" t="s">
        <v>587</v>
      </c>
      <c r="D207" s="1">
        <v>46037</v>
      </c>
      <c r="E207">
        <f t="shared" si="12"/>
        <v>1</v>
      </c>
      <c r="F207" t="str">
        <f t="shared" si="13"/>
        <v xml:space="preserve"> </v>
      </c>
      <c r="G207" t="str">
        <f t="shared" si="14"/>
        <v xml:space="preserve"> </v>
      </c>
    </row>
    <row r="208" spans="1:7" ht="38.25" customHeight="1" x14ac:dyDescent="0.25">
      <c r="C208" s="23" t="s">
        <v>588</v>
      </c>
      <c r="D208" s="1">
        <v>46037</v>
      </c>
      <c r="E208">
        <f t="shared" si="12"/>
        <v>1</v>
      </c>
      <c r="F208" t="str">
        <f t="shared" si="13"/>
        <v xml:space="preserve"> </v>
      </c>
      <c r="G208" t="str">
        <f t="shared" si="14"/>
        <v xml:space="preserve"> </v>
      </c>
    </row>
    <row r="209" spans="1:7" ht="38.25" customHeight="1" x14ac:dyDescent="0.25">
      <c r="C209" s="23" t="s">
        <v>589</v>
      </c>
      <c r="D209" s="1">
        <v>46037</v>
      </c>
      <c r="E209">
        <f t="shared" si="12"/>
        <v>1</v>
      </c>
      <c r="F209" t="str">
        <f t="shared" si="13"/>
        <v xml:space="preserve"> </v>
      </c>
      <c r="G209" t="str">
        <f t="shared" si="14"/>
        <v xml:space="preserve"> </v>
      </c>
    </row>
    <row r="210" spans="1:7" ht="38.25" customHeight="1" x14ac:dyDescent="0.25">
      <c r="A210" s="9" t="s">
        <v>607</v>
      </c>
      <c r="C210" s="22" t="s">
        <v>183</v>
      </c>
      <c r="D210" s="1">
        <v>46037</v>
      </c>
      <c r="E210">
        <f t="shared" si="12"/>
        <v>1</v>
      </c>
      <c r="F210" t="str">
        <f t="shared" si="13"/>
        <v xml:space="preserve"> </v>
      </c>
      <c r="G210" t="str">
        <f t="shared" si="14"/>
        <v xml:space="preserve"> </v>
      </c>
    </row>
    <row r="211" spans="1:7" ht="38.25" customHeight="1" x14ac:dyDescent="0.25">
      <c r="A211" s="9" t="s">
        <v>607</v>
      </c>
      <c r="C211" s="22" t="s">
        <v>184</v>
      </c>
      <c r="D211" s="1">
        <v>41389</v>
      </c>
      <c r="E211">
        <f t="shared" si="12"/>
        <v>1</v>
      </c>
      <c r="F211" t="str">
        <f t="shared" si="13"/>
        <v xml:space="preserve"> </v>
      </c>
      <c r="G211" t="str">
        <f t="shared" si="14"/>
        <v xml:space="preserve"> </v>
      </c>
    </row>
    <row r="212" spans="1:7" ht="38.25" customHeight="1" x14ac:dyDescent="0.25">
      <c r="C212" s="22" t="s">
        <v>185</v>
      </c>
      <c r="D212" s="1">
        <v>46037</v>
      </c>
      <c r="E212">
        <f t="shared" si="12"/>
        <v>1</v>
      </c>
      <c r="F212" t="str">
        <f t="shared" si="13"/>
        <v xml:space="preserve"> </v>
      </c>
      <c r="G212" t="str">
        <f t="shared" si="14"/>
        <v xml:space="preserve"> </v>
      </c>
    </row>
    <row r="213" spans="1:7" ht="38.25" customHeight="1" x14ac:dyDescent="0.25">
      <c r="C213" s="22" t="s">
        <v>590</v>
      </c>
      <c r="D213" s="1">
        <v>46037</v>
      </c>
      <c r="E213">
        <f t="shared" si="12"/>
        <v>1</v>
      </c>
      <c r="F213" t="str">
        <f t="shared" si="13"/>
        <v xml:space="preserve"> </v>
      </c>
      <c r="G213" t="str">
        <f t="shared" si="14"/>
        <v xml:space="preserve"> </v>
      </c>
    </row>
    <row r="214" spans="1:7" ht="38.25" customHeight="1" x14ac:dyDescent="0.25">
      <c r="C214" s="23" t="s">
        <v>506</v>
      </c>
      <c r="D214" s="9">
        <v>50417</v>
      </c>
      <c r="E214">
        <f t="shared" si="12"/>
        <v>1</v>
      </c>
      <c r="F214" t="str">
        <f t="shared" si="13"/>
        <v xml:space="preserve"> </v>
      </c>
      <c r="G214" t="str">
        <f t="shared" si="14"/>
        <v xml:space="preserve"> </v>
      </c>
    </row>
    <row r="215" spans="1:7" ht="38.25" customHeight="1" x14ac:dyDescent="0.25">
      <c r="A215" s="9" t="s">
        <v>607</v>
      </c>
      <c r="C215" s="22" t="s">
        <v>186</v>
      </c>
      <c r="D215" s="1">
        <v>37411</v>
      </c>
      <c r="E215" t="str">
        <f t="shared" si="12"/>
        <v xml:space="preserve"> </v>
      </c>
      <c r="F215">
        <f t="shared" si="13"/>
        <v>1</v>
      </c>
      <c r="G215" t="str">
        <f t="shared" si="14"/>
        <v xml:space="preserve"> </v>
      </c>
    </row>
    <row r="216" spans="1:7" ht="38.25" customHeight="1" x14ac:dyDescent="0.25">
      <c r="C216" s="22" t="s">
        <v>187</v>
      </c>
      <c r="D216" s="1">
        <v>46037</v>
      </c>
      <c r="E216">
        <f t="shared" si="12"/>
        <v>1</v>
      </c>
      <c r="F216" t="str">
        <f t="shared" si="13"/>
        <v xml:space="preserve"> </v>
      </c>
      <c r="G216" t="str">
        <f t="shared" si="14"/>
        <v xml:space="preserve"> </v>
      </c>
    </row>
    <row r="217" spans="1:7" ht="38.25" customHeight="1" x14ac:dyDescent="0.25">
      <c r="C217" s="22" t="s">
        <v>594</v>
      </c>
      <c r="D217" s="1">
        <v>46037</v>
      </c>
      <c r="E217">
        <f t="shared" si="12"/>
        <v>1</v>
      </c>
      <c r="F217" t="str">
        <f t="shared" si="13"/>
        <v xml:space="preserve"> </v>
      </c>
      <c r="G217" t="str">
        <f t="shared" si="14"/>
        <v xml:space="preserve"> </v>
      </c>
    </row>
    <row r="218" spans="1:7" ht="38.25" customHeight="1" x14ac:dyDescent="0.25">
      <c r="C218" s="22" t="s">
        <v>595</v>
      </c>
      <c r="D218" s="1">
        <v>41389</v>
      </c>
      <c r="E218">
        <f t="shared" si="12"/>
        <v>1</v>
      </c>
      <c r="F218" t="str">
        <f t="shared" si="13"/>
        <v xml:space="preserve"> </v>
      </c>
      <c r="G218" t="str">
        <f t="shared" si="14"/>
        <v xml:space="preserve"> </v>
      </c>
    </row>
    <row r="219" spans="1:7" ht="38.25" customHeight="1" x14ac:dyDescent="0.25">
      <c r="A219" s="9" t="s">
        <v>607</v>
      </c>
      <c r="C219" s="22" t="s">
        <v>188</v>
      </c>
      <c r="D219" s="1">
        <v>46037</v>
      </c>
      <c r="E219">
        <f t="shared" si="12"/>
        <v>1</v>
      </c>
      <c r="F219" t="str">
        <f t="shared" si="13"/>
        <v xml:space="preserve"> </v>
      </c>
      <c r="G219" t="str">
        <f t="shared" si="14"/>
        <v xml:space="preserve"> </v>
      </c>
    </row>
    <row r="220" spans="1:7" ht="38.25" customHeight="1" x14ac:dyDescent="0.25">
      <c r="A220" s="9" t="s">
        <v>607</v>
      </c>
      <c r="C220" s="22" t="s">
        <v>110</v>
      </c>
      <c r="D220" s="1">
        <v>51277</v>
      </c>
      <c r="E220" t="str">
        <f t="shared" si="12"/>
        <v xml:space="preserve"> </v>
      </c>
      <c r="F220" t="str">
        <f t="shared" si="13"/>
        <v xml:space="preserve"> </v>
      </c>
      <c r="G220">
        <f t="shared" si="14"/>
        <v>1</v>
      </c>
    </row>
    <row r="221" spans="1:7" ht="38.25" customHeight="1" x14ac:dyDescent="0.25">
      <c r="A221" s="9" t="s">
        <v>607</v>
      </c>
      <c r="B221" s="9" t="s">
        <v>607</v>
      </c>
      <c r="C221" s="22" t="s">
        <v>189</v>
      </c>
      <c r="D221" s="1">
        <v>45489</v>
      </c>
      <c r="E221">
        <f t="shared" si="12"/>
        <v>1</v>
      </c>
      <c r="F221" t="str">
        <f t="shared" si="13"/>
        <v xml:space="preserve"> </v>
      </c>
      <c r="G221" t="str">
        <f t="shared" si="14"/>
        <v xml:space="preserve"> </v>
      </c>
    </row>
    <row r="222" spans="1:7" ht="38.25" customHeight="1" x14ac:dyDescent="0.25">
      <c r="A222" s="9" t="s">
        <v>607</v>
      </c>
      <c r="B222" s="9" t="s">
        <v>607</v>
      </c>
      <c r="C222" s="22" t="s">
        <v>190</v>
      </c>
      <c r="D222" s="1">
        <v>45489</v>
      </c>
      <c r="E222">
        <f t="shared" si="12"/>
        <v>1</v>
      </c>
      <c r="F222" t="str">
        <f t="shared" si="13"/>
        <v xml:space="preserve"> </v>
      </c>
      <c r="G222" t="str">
        <f t="shared" si="14"/>
        <v xml:space="preserve"> </v>
      </c>
    </row>
    <row r="223" spans="1:7" ht="38.25" customHeight="1" x14ac:dyDescent="0.25">
      <c r="C223" s="23" t="s">
        <v>507</v>
      </c>
      <c r="D223" s="9">
        <v>50417</v>
      </c>
      <c r="E223">
        <f t="shared" si="12"/>
        <v>1</v>
      </c>
      <c r="F223" t="str">
        <f t="shared" si="13"/>
        <v xml:space="preserve"> </v>
      </c>
      <c r="G223" t="str">
        <f t="shared" si="14"/>
        <v xml:space="preserve"> </v>
      </c>
    </row>
    <row r="224" spans="1:7" ht="38.25" customHeight="1" x14ac:dyDescent="0.25">
      <c r="A224" s="9" t="s">
        <v>607</v>
      </c>
      <c r="C224" s="22" t="s">
        <v>143</v>
      </c>
      <c r="D224" s="1">
        <v>31923</v>
      </c>
      <c r="E224" t="str">
        <f t="shared" si="12"/>
        <v xml:space="preserve"> </v>
      </c>
      <c r="F224">
        <f t="shared" si="13"/>
        <v>1</v>
      </c>
      <c r="G224" t="str">
        <f t="shared" si="14"/>
        <v xml:space="preserve"> </v>
      </c>
    </row>
    <row r="225" spans="1:7" ht="38.25" customHeight="1" x14ac:dyDescent="0.25">
      <c r="C225" s="22" t="s">
        <v>596</v>
      </c>
      <c r="D225" s="1">
        <v>49726</v>
      </c>
      <c r="E225">
        <f t="shared" si="12"/>
        <v>1</v>
      </c>
      <c r="F225" t="str">
        <f t="shared" si="13"/>
        <v xml:space="preserve"> </v>
      </c>
      <c r="G225" t="str">
        <f t="shared" si="14"/>
        <v xml:space="preserve"> </v>
      </c>
    </row>
    <row r="226" spans="1:7" ht="38.25" customHeight="1" x14ac:dyDescent="0.25">
      <c r="C226" s="22" t="s">
        <v>597</v>
      </c>
      <c r="D226" s="1">
        <v>41389</v>
      </c>
      <c r="E226">
        <f t="shared" si="12"/>
        <v>1</v>
      </c>
      <c r="F226" t="str">
        <f t="shared" si="13"/>
        <v xml:space="preserve"> </v>
      </c>
      <c r="G226" t="str">
        <f t="shared" si="14"/>
        <v xml:space="preserve"> </v>
      </c>
    </row>
    <row r="227" spans="1:7" ht="38.25" customHeight="1" x14ac:dyDescent="0.25">
      <c r="A227" s="9" t="s">
        <v>607</v>
      </c>
      <c r="B227" s="9" t="s">
        <v>607</v>
      </c>
      <c r="C227" s="22" t="s">
        <v>209</v>
      </c>
      <c r="D227" s="1">
        <v>32321</v>
      </c>
      <c r="E227" t="str">
        <f t="shared" si="12"/>
        <v xml:space="preserve"> </v>
      </c>
      <c r="F227">
        <f t="shared" si="13"/>
        <v>1</v>
      </c>
      <c r="G227" t="str">
        <f t="shared" si="14"/>
        <v xml:space="preserve"> </v>
      </c>
    </row>
    <row r="228" spans="1:7" ht="38.25" customHeight="1" x14ac:dyDescent="0.25">
      <c r="B228" s="9" t="s">
        <v>607</v>
      </c>
      <c r="C228" s="23" t="s">
        <v>508</v>
      </c>
      <c r="D228" s="9">
        <v>50417</v>
      </c>
      <c r="E228">
        <f t="shared" si="12"/>
        <v>1</v>
      </c>
      <c r="F228" t="str">
        <f t="shared" si="13"/>
        <v xml:space="preserve"> </v>
      </c>
      <c r="G228" t="str">
        <f t="shared" si="14"/>
        <v xml:space="preserve"> </v>
      </c>
    </row>
    <row r="229" spans="1:7" ht="38.25" customHeight="1" x14ac:dyDescent="0.25">
      <c r="C229" s="22" t="s">
        <v>73</v>
      </c>
      <c r="D229" s="1">
        <v>50417</v>
      </c>
      <c r="E229">
        <f t="shared" si="12"/>
        <v>1</v>
      </c>
      <c r="F229" t="str">
        <f t="shared" si="13"/>
        <v xml:space="preserve"> </v>
      </c>
      <c r="G229" t="str">
        <f t="shared" si="14"/>
        <v xml:space="preserve"> </v>
      </c>
    </row>
    <row r="230" spans="1:7" ht="38.25" customHeight="1" x14ac:dyDescent="0.25">
      <c r="B230" s="9" t="s">
        <v>607</v>
      </c>
      <c r="C230" s="22" t="s">
        <v>210</v>
      </c>
      <c r="D230" s="1">
        <v>32321</v>
      </c>
      <c r="E230" t="str">
        <f t="shared" si="12"/>
        <v xml:space="preserve"> </v>
      </c>
      <c r="F230">
        <f t="shared" si="13"/>
        <v>1</v>
      </c>
      <c r="G230" t="str">
        <f t="shared" si="14"/>
        <v xml:space="preserve"> </v>
      </c>
    </row>
    <row r="231" spans="1:7" ht="38.25" customHeight="1" x14ac:dyDescent="0.25">
      <c r="A231" s="9" t="s">
        <v>607</v>
      </c>
      <c r="B231" s="9" t="s">
        <v>607</v>
      </c>
      <c r="C231" s="22" t="s">
        <v>211</v>
      </c>
      <c r="D231" s="1">
        <v>28553</v>
      </c>
      <c r="E231" t="str">
        <f t="shared" si="12"/>
        <v xml:space="preserve"> </v>
      </c>
      <c r="F231">
        <f t="shared" si="13"/>
        <v>1</v>
      </c>
      <c r="G231" t="str">
        <f t="shared" si="14"/>
        <v xml:space="preserve"> </v>
      </c>
    </row>
    <row r="232" spans="1:7" ht="38.25" customHeight="1" x14ac:dyDescent="0.25">
      <c r="A232" s="9" t="s">
        <v>607</v>
      </c>
      <c r="B232" s="9" t="s">
        <v>607</v>
      </c>
      <c r="C232" s="22" t="s">
        <v>212</v>
      </c>
      <c r="D232" s="1">
        <v>32321</v>
      </c>
      <c r="E232" t="str">
        <f t="shared" si="12"/>
        <v xml:space="preserve"> </v>
      </c>
      <c r="F232">
        <f t="shared" si="13"/>
        <v>1</v>
      </c>
      <c r="G232" t="str">
        <f t="shared" si="14"/>
        <v xml:space="preserve"> </v>
      </c>
    </row>
    <row r="233" spans="1:7" ht="38.25" customHeight="1" x14ac:dyDescent="0.25">
      <c r="C233" s="22" t="s">
        <v>213</v>
      </c>
      <c r="D233" s="1">
        <v>35104</v>
      </c>
      <c r="E233" t="str">
        <f t="shared" si="12"/>
        <v xml:space="preserve"> </v>
      </c>
      <c r="F233">
        <f t="shared" si="13"/>
        <v>1</v>
      </c>
      <c r="G233" t="str">
        <f t="shared" si="14"/>
        <v xml:space="preserve"> </v>
      </c>
    </row>
    <row r="234" spans="1:7" ht="38.25" customHeight="1" x14ac:dyDescent="0.25">
      <c r="B234" s="9" t="s">
        <v>607</v>
      </c>
      <c r="C234" s="23" t="s">
        <v>513</v>
      </c>
      <c r="D234" s="9">
        <v>35000</v>
      </c>
      <c r="E234" t="str">
        <f t="shared" si="12"/>
        <v xml:space="preserve"> </v>
      </c>
      <c r="F234">
        <f t="shared" si="13"/>
        <v>1</v>
      </c>
      <c r="G234" t="str">
        <f t="shared" si="14"/>
        <v xml:space="preserve"> </v>
      </c>
    </row>
    <row r="235" spans="1:7" ht="38.25" customHeight="1" x14ac:dyDescent="0.25">
      <c r="A235" s="9" t="s">
        <v>607</v>
      </c>
      <c r="B235" s="9" t="s">
        <v>607</v>
      </c>
      <c r="C235" s="22" t="s">
        <v>144</v>
      </c>
      <c r="D235" s="1">
        <v>33909</v>
      </c>
      <c r="E235" t="str">
        <f t="shared" si="12"/>
        <v xml:space="preserve"> </v>
      </c>
      <c r="F235">
        <f t="shared" si="13"/>
        <v>1</v>
      </c>
      <c r="G235" t="str">
        <f t="shared" si="14"/>
        <v xml:space="preserve"> </v>
      </c>
    </row>
    <row r="236" spans="1:7" ht="38.25" customHeight="1" x14ac:dyDescent="0.25">
      <c r="C236" s="22" t="s">
        <v>598</v>
      </c>
      <c r="D236" s="1">
        <v>52396</v>
      </c>
      <c r="E236" t="str">
        <f t="shared" si="12"/>
        <v xml:space="preserve"> </v>
      </c>
      <c r="F236" t="str">
        <f t="shared" si="13"/>
        <v xml:space="preserve"> </v>
      </c>
      <c r="G236">
        <f t="shared" si="14"/>
        <v>1</v>
      </c>
    </row>
    <row r="237" spans="1:7" ht="38.25" customHeight="1" x14ac:dyDescent="0.25">
      <c r="C237" s="5" t="s">
        <v>122</v>
      </c>
      <c r="D237" s="1">
        <v>19356</v>
      </c>
      <c r="E237" t="str">
        <f t="shared" si="12"/>
        <v xml:space="preserve"> </v>
      </c>
      <c r="F237">
        <f t="shared" si="13"/>
        <v>1</v>
      </c>
      <c r="G237" t="str">
        <f t="shared" si="14"/>
        <v xml:space="preserve"> </v>
      </c>
    </row>
    <row r="238" spans="1:7" ht="38.25" customHeight="1" x14ac:dyDescent="0.25">
      <c r="A238" s="9" t="s">
        <v>607</v>
      </c>
      <c r="B238" s="9" t="s">
        <v>607</v>
      </c>
      <c r="C238" s="22" t="s">
        <v>111</v>
      </c>
      <c r="D238" s="1">
        <v>19356</v>
      </c>
      <c r="E238" t="str">
        <f t="shared" si="12"/>
        <v xml:space="preserve"> </v>
      </c>
      <c r="F238">
        <f t="shared" si="13"/>
        <v>1</v>
      </c>
      <c r="G238" t="str">
        <f t="shared" si="14"/>
        <v xml:space="preserve"> </v>
      </c>
    </row>
    <row r="239" spans="1:7" ht="38.25" customHeight="1" x14ac:dyDescent="0.25">
      <c r="C239" s="22" t="s">
        <v>1144</v>
      </c>
      <c r="D239" s="1">
        <v>19356</v>
      </c>
      <c r="E239" t="str">
        <f t="shared" si="12"/>
        <v xml:space="preserve"> </v>
      </c>
      <c r="F239">
        <f t="shared" si="13"/>
        <v>1</v>
      </c>
      <c r="G239" t="str">
        <f t="shared" si="14"/>
        <v xml:space="preserve"> </v>
      </c>
    </row>
    <row r="240" spans="1:7" ht="38.25" customHeight="1" x14ac:dyDescent="0.25">
      <c r="A240" s="9" t="s">
        <v>607</v>
      </c>
      <c r="C240" s="22" t="s">
        <v>599</v>
      </c>
      <c r="D240" s="1">
        <v>36346</v>
      </c>
      <c r="E240" t="str">
        <f t="shared" si="12"/>
        <v xml:space="preserve"> </v>
      </c>
      <c r="F240">
        <f t="shared" si="13"/>
        <v>1</v>
      </c>
      <c r="G240" t="str">
        <f t="shared" si="14"/>
        <v xml:space="preserve"> </v>
      </c>
    </row>
    <row r="241" spans="1:7" ht="38.25" customHeight="1" x14ac:dyDescent="0.25">
      <c r="B241" s="9" t="s">
        <v>607</v>
      </c>
      <c r="C241" s="22" t="s">
        <v>191</v>
      </c>
      <c r="D241" s="1">
        <v>46319</v>
      </c>
      <c r="E241">
        <f t="shared" si="12"/>
        <v>1</v>
      </c>
      <c r="F241" t="str">
        <f t="shared" si="13"/>
        <v xml:space="preserve"> </v>
      </c>
      <c r="G241" t="str">
        <f t="shared" si="14"/>
        <v xml:space="preserve"> </v>
      </c>
    </row>
    <row r="242" spans="1:7" ht="38.25" customHeight="1" x14ac:dyDescent="0.25">
      <c r="C242" s="22" t="s">
        <v>74</v>
      </c>
      <c r="D242" s="1">
        <v>38750</v>
      </c>
      <c r="E242">
        <f t="shared" si="12"/>
        <v>1</v>
      </c>
      <c r="F242" t="str">
        <f t="shared" si="13"/>
        <v xml:space="preserve"> </v>
      </c>
      <c r="G242" t="str">
        <f t="shared" si="14"/>
        <v xml:space="preserve"> </v>
      </c>
    </row>
    <row r="243" spans="1:7" ht="38.25" customHeight="1" x14ac:dyDescent="0.25">
      <c r="C243" s="22" t="s">
        <v>192</v>
      </c>
      <c r="D243" s="1">
        <v>46037</v>
      </c>
      <c r="E243">
        <f t="shared" si="12"/>
        <v>1</v>
      </c>
      <c r="F243" t="str">
        <f t="shared" si="13"/>
        <v xml:space="preserve"> </v>
      </c>
      <c r="G243" t="str">
        <f t="shared" si="14"/>
        <v xml:space="preserve"> </v>
      </c>
    </row>
    <row r="244" spans="1:7" ht="38.25" customHeight="1" x14ac:dyDescent="0.25">
      <c r="A244" s="9" t="s">
        <v>607</v>
      </c>
      <c r="B244" s="9" t="s">
        <v>607</v>
      </c>
      <c r="C244" s="22" t="s">
        <v>214</v>
      </c>
      <c r="D244" s="1">
        <v>40455</v>
      </c>
      <c r="E244">
        <f t="shared" si="12"/>
        <v>1</v>
      </c>
      <c r="F244" t="str">
        <f t="shared" si="13"/>
        <v xml:space="preserve"> </v>
      </c>
      <c r="G244" t="str">
        <f t="shared" si="14"/>
        <v xml:space="preserve"> </v>
      </c>
    </row>
    <row r="245" spans="1:7" ht="38.25" customHeight="1" x14ac:dyDescent="0.25">
      <c r="B245" s="9" t="s">
        <v>607</v>
      </c>
      <c r="C245" s="22" t="s">
        <v>215</v>
      </c>
      <c r="D245" s="1">
        <v>40455</v>
      </c>
      <c r="E245">
        <f t="shared" si="12"/>
        <v>1</v>
      </c>
      <c r="F245" t="str">
        <f t="shared" si="13"/>
        <v xml:space="preserve"> </v>
      </c>
      <c r="G245" t="str">
        <f t="shared" si="14"/>
        <v xml:space="preserve"> </v>
      </c>
    </row>
    <row r="246" spans="1:7" ht="38.25" customHeight="1" x14ac:dyDescent="0.25">
      <c r="A246" s="9" t="s">
        <v>607</v>
      </c>
      <c r="B246" s="9" t="s">
        <v>607</v>
      </c>
      <c r="C246" s="22" t="s">
        <v>145</v>
      </c>
      <c r="D246" s="1">
        <v>18125</v>
      </c>
      <c r="E246" t="str">
        <f t="shared" si="12"/>
        <v xml:space="preserve"> </v>
      </c>
      <c r="F246">
        <f t="shared" ref="F246:F265" si="15">IF(D246&lt;38270,1," ")</f>
        <v>1</v>
      </c>
      <c r="G246" t="str">
        <f t="shared" si="14"/>
        <v xml:space="preserve"> </v>
      </c>
    </row>
    <row r="247" spans="1:7" ht="38.25" customHeight="1" x14ac:dyDescent="0.25">
      <c r="A247" s="9" t="s">
        <v>607</v>
      </c>
      <c r="B247" s="9" t="s">
        <v>607</v>
      </c>
      <c r="C247" s="22" t="s">
        <v>75</v>
      </c>
      <c r="D247" s="1">
        <v>33438</v>
      </c>
      <c r="E247" t="str">
        <f t="shared" ref="E247:E265" si="16">IF(AND(D247&lt;=51026,D247&gt;=38270),1," ")</f>
        <v xml:space="preserve"> </v>
      </c>
      <c r="F247">
        <f t="shared" si="15"/>
        <v>1</v>
      </c>
      <c r="G247" t="str">
        <f t="shared" ref="G247:G265" si="17">IF(AND(D247&lt;=54216,D247&gt;=51026),1," ")</f>
        <v xml:space="preserve"> </v>
      </c>
    </row>
    <row r="248" spans="1:7" ht="38.25" customHeight="1" x14ac:dyDescent="0.25">
      <c r="C248" s="22" t="s">
        <v>601</v>
      </c>
      <c r="D248" s="1">
        <v>52396</v>
      </c>
      <c r="E248" t="str">
        <f t="shared" si="16"/>
        <v xml:space="preserve"> </v>
      </c>
      <c r="F248" t="str">
        <f t="shared" si="15"/>
        <v xml:space="preserve"> </v>
      </c>
      <c r="G248">
        <f t="shared" si="17"/>
        <v>1</v>
      </c>
    </row>
    <row r="249" spans="1:7" ht="38.25" customHeight="1" x14ac:dyDescent="0.25">
      <c r="A249" s="9" t="s">
        <v>607</v>
      </c>
      <c r="C249" s="22" t="s">
        <v>38</v>
      </c>
      <c r="D249" s="1">
        <v>26544</v>
      </c>
      <c r="E249" t="str">
        <f t="shared" si="16"/>
        <v xml:space="preserve"> </v>
      </c>
      <c r="F249">
        <f t="shared" si="15"/>
        <v>1</v>
      </c>
      <c r="G249" t="str">
        <f t="shared" si="17"/>
        <v xml:space="preserve"> </v>
      </c>
    </row>
    <row r="250" spans="1:7" ht="38.25" customHeight="1" x14ac:dyDescent="0.25">
      <c r="A250" s="9" t="s">
        <v>607</v>
      </c>
      <c r="B250" s="9" t="s">
        <v>607</v>
      </c>
      <c r="C250" s="22" t="s">
        <v>193</v>
      </c>
      <c r="D250" s="1">
        <v>37411</v>
      </c>
      <c r="E250" t="str">
        <f t="shared" si="16"/>
        <v xml:space="preserve"> </v>
      </c>
      <c r="F250">
        <f t="shared" si="15"/>
        <v>1</v>
      </c>
      <c r="G250" t="str">
        <f t="shared" si="17"/>
        <v xml:space="preserve"> </v>
      </c>
    </row>
    <row r="251" spans="1:7" ht="38.25" customHeight="1" x14ac:dyDescent="0.25">
      <c r="C251" s="22" t="s">
        <v>194</v>
      </c>
      <c r="D251" s="1">
        <v>29250</v>
      </c>
      <c r="E251" t="str">
        <f t="shared" si="16"/>
        <v xml:space="preserve"> </v>
      </c>
      <c r="F251">
        <f t="shared" si="15"/>
        <v>1</v>
      </c>
      <c r="G251" t="str">
        <f t="shared" si="17"/>
        <v xml:space="preserve"> </v>
      </c>
    </row>
    <row r="252" spans="1:7" ht="38.25" customHeight="1" x14ac:dyDescent="0.25">
      <c r="A252" s="9" t="s">
        <v>607</v>
      </c>
      <c r="B252" s="9" t="s">
        <v>607</v>
      </c>
      <c r="C252" s="22" t="s">
        <v>76</v>
      </c>
      <c r="D252" s="1">
        <v>50417</v>
      </c>
      <c r="E252">
        <f t="shared" si="16"/>
        <v>1</v>
      </c>
      <c r="F252" t="str">
        <f t="shared" si="15"/>
        <v xml:space="preserve"> </v>
      </c>
      <c r="G252" t="str">
        <f t="shared" si="17"/>
        <v xml:space="preserve"> </v>
      </c>
    </row>
    <row r="253" spans="1:7" ht="38.25" customHeight="1" x14ac:dyDescent="0.25">
      <c r="C253" s="22" t="s">
        <v>123</v>
      </c>
      <c r="D253" s="1">
        <v>48563</v>
      </c>
      <c r="E253">
        <f t="shared" si="16"/>
        <v>1</v>
      </c>
      <c r="F253" t="str">
        <f t="shared" si="15"/>
        <v xml:space="preserve"> </v>
      </c>
      <c r="G253" t="str">
        <f t="shared" si="17"/>
        <v xml:space="preserve"> </v>
      </c>
    </row>
    <row r="254" spans="1:7" ht="38.25" customHeight="1" x14ac:dyDescent="0.25">
      <c r="B254" s="9" t="s">
        <v>607</v>
      </c>
      <c r="C254" s="22" t="s">
        <v>602</v>
      </c>
      <c r="D254" s="1">
        <v>45489</v>
      </c>
      <c r="E254">
        <f t="shared" si="16"/>
        <v>1</v>
      </c>
      <c r="F254" t="str">
        <f t="shared" si="15"/>
        <v xml:space="preserve"> </v>
      </c>
      <c r="G254" t="str">
        <f t="shared" si="17"/>
        <v xml:space="preserve"> </v>
      </c>
    </row>
    <row r="255" spans="1:7" ht="38.25" customHeight="1" x14ac:dyDescent="0.25">
      <c r="C255" s="5" t="s">
        <v>124</v>
      </c>
      <c r="D255" s="1">
        <v>32667</v>
      </c>
      <c r="E255" t="str">
        <f t="shared" si="16"/>
        <v xml:space="preserve"> </v>
      </c>
      <c r="F255">
        <f t="shared" si="15"/>
        <v>1</v>
      </c>
      <c r="G255" t="str">
        <f t="shared" si="17"/>
        <v xml:space="preserve"> </v>
      </c>
    </row>
    <row r="256" spans="1:7" ht="38.25" customHeight="1" x14ac:dyDescent="0.25">
      <c r="A256" s="9" t="s">
        <v>607</v>
      </c>
      <c r="C256" s="22" t="s">
        <v>113</v>
      </c>
      <c r="D256" s="1">
        <v>32667</v>
      </c>
      <c r="E256" t="str">
        <f t="shared" si="16"/>
        <v xml:space="preserve"> </v>
      </c>
      <c r="F256">
        <f t="shared" si="15"/>
        <v>1</v>
      </c>
      <c r="G256" t="str">
        <f t="shared" si="17"/>
        <v xml:space="preserve"> </v>
      </c>
    </row>
    <row r="257" spans="1:7" ht="38.25" customHeight="1" x14ac:dyDescent="0.25">
      <c r="A257" s="9" t="s">
        <v>607</v>
      </c>
      <c r="C257" s="22" t="s">
        <v>114</v>
      </c>
      <c r="D257" s="1">
        <v>19356</v>
      </c>
      <c r="E257" t="str">
        <f t="shared" si="16"/>
        <v xml:space="preserve"> </v>
      </c>
      <c r="F257">
        <f t="shared" si="15"/>
        <v>1</v>
      </c>
      <c r="G257" t="str">
        <f t="shared" si="17"/>
        <v xml:space="preserve"> </v>
      </c>
    </row>
    <row r="258" spans="1:7" ht="38.25" customHeight="1" x14ac:dyDescent="0.25">
      <c r="A258" s="9" t="s">
        <v>607</v>
      </c>
      <c r="B258" s="9" t="s">
        <v>607</v>
      </c>
      <c r="C258" s="22" t="s">
        <v>77</v>
      </c>
      <c r="D258" s="1">
        <v>32209</v>
      </c>
      <c r="E258" t="str">
        <f t="shared" si="16"/>
        <v xml:space="preserve"> </v>
      </c>
      <c r="F258">
        <f t="shared" si="15"/>
        <v>1</v>
      </c>
      <c r="G258" t="str">
        <f t="shared" si="17"/>
        <v xml:space="preserve"> </v>
      </c>
    </row>
    <row r="259" spans="1:7" ht="38.25" customHeight="1" x14ac:dyDescent="0.25">
      <c r="C259" s="22" t="s">
        <v>195</v>
      </c>
      <c r="D259" s="1">
        <v>42958</v>
      </c>
      <c r="E259">
        <f t="shared" si="16"/>
        <v>1</v>
      </c>
      <c r="F259" t="str">
        <f t="shared" si="15"/>
        <v xml:space="preserve"> </v>
      </c>
      <c r="G259" t="str">
        <f t="shared" si="17"/>
        <v xml:space="preserve"> </v>
      </c>
    </row>
    <row r="260" spans="1:7" ht="38.25" customHeight="1" x14ac:dyDescent="0.25">
      <c r="C260" s="22" t="s">
        <v>603</v>
      </c>
      <c r="D260" s="1">
        <v>46037</v>
      </c>
      <c r="E260">
        <f t="shared" si="16"/>
        <v>1</v>
      </c>
      <c r="F260" t="str">
        <f t="shared" si="15"/>
        <v xml:space="preserve"> </v>
      </c>
      <c r="G260" t="str">
        <f t="shared" si="17"/>
        <v xml:space="preserve"> </v>
      </c>
    </row>
    <row r="261" spans="1:7" ht="38.25" customHeight="1" x14ac:dyDescent="0.25">
      <c r="A261" s="9" t="s">
        <v>607</v>
      </c>
      <c r="C261" s="22" t="s">
        <v>196</v>
      </c>
      <c r="D261" s="1">
        <v>39614</v>
      </c>
      <c r="E261">
        <f t="shared" si="16"/>
        <v>1</v>
      </c>
      <c r="F261" t="str">
        <f t="shared" si="15"/>
        <v xml:space="preserve"> </v>
      </c>
      <c r="G261" t="str">
        <f t="shared" si="17"/>
        <v xml:space="preserve"> </v>
      </c>
    </row>
    <row r="262" spans="1:7" ht="38.25" customHeight="1" x14ac:dyDescent="0.25">
      <c r="A262" s="9" t="s">
        <v>607</v>
      </c>
      <c r="C262" s="22" t="s">
        <v>116</v>
      </c>
      <c r="D262" s="1">
        <v>39667</v>
      </c>
      <c r="E262">
        <f t="shared" si="16"/>
        <v>1</v>
      </c>
      <c r="F262" t="str">
        <f t="shared" si="15"/>
        <v xml:space="preserve"> </v>
      </c>
      <c r="G262" t="str">
        <f t="shared" si="17"/>
        <v xml:space="preserve"> </v>
      </c>
    </row>
    <row r="263" spans="1:7" ht="38.25" customHeight="1" x14ac:dyDescent="0.25">
      <c r="A263" s="9" t="s">
        <v>607</v>
      </c>
      <c r="B263" s="9" t="s">
        <v>607</v>
      </c>
      <c r="C263" s="22" t="s">
        <v>115</v>
      </c>
      <c r="D263" s="1">
        <v>31027</v>
      </c>
      <c r="E263" t="str">
        <f t="shared" si="16"/>
        <v xml:space="preserve"> </v>
      </c>
      <c r="F263">
        <f t="shared" si="15"/>
        <v>1</v>
      </c>
      <c r="G263" t="str">
        <f t="shared" si="17"/>
        <v xml:space="preserve"> </v>
      </c>
    </row>
    <row r="264" spans="1:7" ht="38.25" customHeight="1" x14ac:dyDescent="0.25">
      <c r="A264" s="9" t="s">
        <v>607</v>
      </c>
      <c r="B264" s="9" t="s">
        <v>607</v>
      </c>
      <c r="C264" s="22" t="s">
        <v>146</v>
      </c>
      <c r="D264" s="1">
        <v>25493</v>
      </c>
      <c r="E264" t="str">
        <f t="shared" si="16"/>
        <v xml:space="preserve"> </v>
      </c>
      <c r="F264">
        <f t="shared" si="15"/>
        <v>1</v>
      </c>
      <c r="G264" t="str">
        <f t="shared" si="17"/>
        <v xml:space="preserve"> </v>
      </c>
    </row>
    <row r="265" spans="1:7" ht="38.25" customHeight="1" x14ac:dyDescent="0.25">
      <c r="A265" s="9" t="s">
        <v>607</v>
      </c>
      <c r="B265" s="9" t="s">
        <v>607</v>
      </c>
      <c r="C265" s="22" t="s">
        <v>197</v>
      </c>
      <c r="D265" s="1">
        <v>46037</v>
      </c>
      <c r="E265">
        <f t="shared" si="16"/>
        <v>1</v>
      </c>
      <c r="F265" t="str">
        <f t="shared" si="15"/>
        <v xml:space="preserve"> </v>
      </c>
      <c r="G265" t="str">
        <f t="shared" si="17"/>
        <v xml:space="preserve"> </v>
      </c>
    </row>
    <row r="266" spans="1:7" ht="38.25" customHeight="1" x14ac:dyDescent="0.25">
      <c r="D266" s="130">
        <f>SUM(E266:G266)</f>
        <v>255</v>
      </c>
      <c r="E266" s="150">
        <f>SUM(E4:E265)</f>
        <v>141</v>
      </c>
      <c r="F266" s="150">
        <f>SUM(F4:F265)</f>
        <v>105</v>
      </c>
      <c r="G266" s="150">
        <f>SUM(G4:G265)</f>
        <v>9</v>
      </c>
    </row>
    <row r="267" spans="1:7" x14ac:dyDescent="0.2">
      <c r="C267" s="149" t="s">
        <v>1402</v>
      </c>
      <c r="D267" s="9">
        <v>284</v>
      </c>
      <c r="E267" s="181">
        <f>E266/D266</f>
        <v>0.55294117647058827</v>
      </c>
      <c r="F267" s="181">
        <f>F266/D267</f>
        <v>0.36971830985915494</v>
      </c>
      <c r="G267" s="181">
        <f>G266/D267</f>
        <v>3.1690140845070422E-2</v>
      </c>
    </row>
    <row r="268" spans="1:7" x14ac:dyDescent="0.2">
      <c r="A268" s="23"/>
    </row>
    <row r="269" spans="1:7" x14ac:dyDescent="0.2">
      <c r="A269" s="41"/>
    </row>
  </sheetData>
  <pageMargins left="0.7" right="0.7" top="0.75" bottom="0.75" header="0.3" footer="0.3"/>
  <pageSetup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90"/>
  <sheetViews>
    <sheetView workbookViewId="0">
      <selection activeCell="A4" sqref="A4"/>
    </sheetView>
  </sheetViews>
  <sheetFormatPr defaultColWidth="8.85546875" defaultRowHeight="12.75" x14ac:dyDescent="0.2"/>
  <cols>
    <col min="1" max="2" width="9.28515625" style="9" customWidth="1"/>
    <col min="3" max="7" width="9.42578125" style="9" customWidth="1"/>
    <col min="8" max="8" width="35.7109375" style="23" customWidth="1"/>
    <col min="9" max="16384" width="8.85546875" style="9"/>
  </cols>
  <sheetData>
    <row r="1" spans="1:8" ht="38.25" customHeight="1" x14ac:dyDescent="0.2">
      <c r="A1" s="106" t="s">
        <v>401</v>
      </c>
      <c r="B1" s="97"/>
      <c r="C1" s="97"/>
      <c r="D1" s="97"/>
      <c r="E1" s="97"/>
      <c r="F1" s="97"/>
      <c r="G1" s="97"/>
      <c r="H1" s="108"/>
    </row>
    <row r="2" spans="1:8" ht="72" customHeight="1" x14ac:dyDescent="0.25">
      <c r="A2" s="98" t="s">
        <v>1393</v>
      </c>
      <c r="B2" s="98" t="s">
        <v>1190</v>
      </c>
      <c r="C2" s="189" t="s">
        <v>1482</v>
      </c>
      <c r="D2" s="190"/>
      <c r="E2" s="190"/>
      <c r="F2" s="190"/>
      <c r="G2" s="191"/>
      <c r="H2" s="100" t="s">
        <v>1394</v>
      </c>
    </row>
    <row r="3" spans="1:8" ht="58.5" customHeight="1" x14ac:dyDescent="0.25">
      <c r="A3" s="99"/>
      <c r="B3" s="110"/>
      <c r="C3" s="192" t="s">
        <v>1483</v>
      </c>
      <c r="D3" s="193" t="s">
        <v>1484</v>
      </c>
      <c r="E3" s="193" t="s">
        <v>1485</v>
      </c>
      <c r="F3" s="193" t="s">
        <v>1486</v>
      </c>
      <c r="G3" s="194" t="s">
        <v>1487</v>
      </c>
      <c r="H3" s="101"/>
    </row>
    <row r="4" spans="1:8" ht="38.25" customHeight="1" x14ac:dyDescent="0.25">
      <c r="A4" s="9" t="s">
        <v>607</v>
      </c>
      <c r="C4" s="187">
        <v>1</v>
      </c>
      <c r="D4" s="187" t="s">
        <v>1207</v>
      </c>
      <c r="E4" s="187" t="s">
        <v>1207</v>
      </c>
      <c r="F4" s="187" t="s">
        <v>1207</v>
      </c>
      <c r="G4" s="187" t="s">
        <v>1207</v>
      </c>
      <c r="H4" s="22" t="s">
        <v>81</v>
      </c>
    </row>
    <row r="5" spans="1:8" ht="38.25" customHeight="1" x14ac:dyDescent="0.25">
      <c r="B5" s="9" t="s">
        <v>607</v>
      </c>
      <c r="C5" s="187">
        <v>1</v>
      </c>
      <c r="D5" s="187" t="s">
        <v>1207</v>
      </c>
      <c r="E5" s="187" t="s">
        <v>1207</v>
      </c>
      <c r="F5" s="187" t="s">
        <v>1207</v>
      </c>
      <c r="G5" s="187" t="s">
        <v>1207</v>
      </c>
      <c r="H5" s="22" t="s">
        <v>39</v>
      </c>
    </row>
    <row r="6" spans="1:8" ht="38.25" customHeight="1" x14ac:dyDescent="0.25">
      <c r="C6" s="187">
        <v>1</v>
      </c>
      <c r="D6" s="187" t="s">
        <v>1207</v>
      </c>
      <c r="E6" s="187" t="s">
        <v>1207</v>
      </c>
      <c r="F6" s="187" t="s">
        <v>1207</v>
      </c>
      <c r="G6" s="187" t="s">
        <v>1207</v>
      </c>
      <c r="H6" s="23" t="s">
        <v>523</v>
      </c>
    </row>
    <row r="7" spans="1:8" ht="38.25" hidden="1" customHeight="1" x14ac:dyDescent="0.25">
      <c r="C7" s="187" t="s">
        <v>1207</v>
      </c>
      <c r="D7" s="187">
        <v>1</v>
      </c>
      <c r="E7" s="187" t="s">
        <v>1207</v>
      </c>
      <c r="F7" s="187" t="s">
        <v>1207</v>
      </c>
      <c r="G7" s="187" t="s">
        <v>1207</v>
      </c>
      <c r="H7" s="5" t="s">
        <v>117</v>
      </c>
    </row>
    <row r="8" spans="1:8" ht="38.25" customHeight="1" x14ac:dyDescent="0.25">
      <c r="C8" s="187" t="s">
        <v>1207</v>
      </c>
      <c r="D8" s="187" t="s">
        <v>1207</v>
      </c>
      <c r="E8" s="187">
        <v>1</v>
      </c>
      <c r="F8" s="187" t="s">
        <v>1207</v>
      </c>
      <c r="G8" s="187" t="s">
        <v>1207</v>
      </c>
      <c r="H8" s="5" t="s">
        <v>117</v>
      </c>
    </row>
    <row r="9" spans="1:8" ht="38.25" customHeight="1" x14ac:dyDescent="0.25">
      <c r="C9" s="187">
        <v>1</v>
      </c>
      <c r="D9" s="187" t="s">
        <v>1207</v>
      </c>
      <c r="E9" s="187" t="s">
        <v>1207</v>
      </c>
      <c r="F9" s="187" t="s">
        <v>1207</v>
      </c>
      <c r="G9" s="187" t="s">
        <v>1207</v>
      </c>
      <c r="H9" s="22" t="s">
        <v>517</v>
      </c>
    </row>
    <row r="10" spans="1:8" ht="38.25" customHeight="1" x14ac:dyDescent="0.25">
      <c r="C10" s="187">
        <v>1</v>
      </c>
      <c r="D10" s="187" t="s">
        <v>1207</v>
      </c>
      <c r="E10" s="187" t="s">
        <v>1207</v>
      </c>
      <c r="F10" s="187" t="s">
        <v>1207</v>
      </c>
      <c r="G10" s="187" t="s">
        <v>1207</v>
      </c>
      <c r="H10" s="23" t="s">
        <v>524</v>
      </c>
    </row>
    <row r="11" spans="1:8" s="11" customFormat="1" ht="38.25" customHeight="1" x14ac:dyDescent="0.25">
      <c r="C11" s="187">
        <v>1</v>
      </c>
      <c r="D11" s="187" t="s">
        <v>1207</v>
      </c>
      <c r="E11" s="187" t="s">
        <v>1207</v>
      </c>
      <c r="F11" s="187" t="s">
        <v>1207</v>
      </c>
      <c r="G11" s="187" t="s">
        <v>1207</v>
      </c>
      <c r="H11" s="23" t="s">
        <v>525</v>
      </c>
    </row>
    <row r="12" spans="1:8" ht="38.25" customHeight="1" x14ac:dyDescent="0.25">
      <c r="C12" s="187">
        <v>1</v>
      </c>
      <c r="D12" s="187" t="s">
        <v>1207</v>
      </c>
      <c r="E12" s="187" t="s">
        <v>1207</v>
      </c>
      <c r="F12" s="187" t="s">
        <v>1207</v>
      </c>
      <c r="G12" s="187" t="s">
        <v>1207</v>
      </c>
      <c r="H12" s="22" t="s">
        <v>198</v>
      </c>
    </row>
    <row r="13" spans="1:8" ht="38.25" customHeight="1" x14ac:dyDescent="0.25">
      <c r="C13" s="187">
        <v>1</v>
      </c>
      <c r="D13" s="187" t="s">
        <v>1207</v>
      </c>
      <c r="E13" s="187" t="s">
        <v>1207</v>
      </c>
      <c r="F13" s="187" t="s">
        <v>1207</v>
      </c>
      <c r="G13" s="187" t="s">
        <v>1207</v>
      </c>
      <c r="H13" s="22" t="s">
        <v>40</v>
      </c>
    </row>
    <row r="14" spans="1:8" ht="38.25" customHeight="1" x14ac:dyDescent="0.25">
      <c r="C14" s="187">
        <v>1</v>
      </c>
      <c r="D14" s="187" t="s">
        <v>1207</v>
      </c>
      <c r="E14" s="187" t="s">
        <v>1207</v>
      </c>
      <c r="F14" s="187" t="s">
        <v>1207</v>
      </c>
      <c r="G14" s="187" t="s">
        <v>1207</v>
      </c>
      <c r="H14" s="22" t="s">
        <v>149</v>
      </c>
    </row>
    <row r="15" spans="1:8" ht="38.25" customHeight="1" x14ac:dyDescent="0.25">
      <c r="C15" s="187">
        <v>1</v>
      </c>
      <c r="D15" s="187" t="s">
        <v>1207</v>
      </c>
      <c r="E15" s="187" t="s">
        <v>1207</v>
      </c>
      <c r="F15" s="187" t="s">
        <v>1207</v>
      </c>
      <c r="G15" s="187" t="s">
        <v>1207</v>
      </c>
      <c r="H15" s="22" t="s">
        <v>41</v>
      </c>
    </row>
    <row r="16" spans="1:8" ht="38.25" customHeight="1" x14ac:dyDescent="0.25">
      <c r="C16" s="187">
        <v>1</v>
      </c>
      <c r="D16" s="187" t="s">
        <v>1207</v>
      </c>
      <c r="E16" s="187" t="s">
        <v>1207</v>
      </c>
      <c r="F16" s="187" t="s">
        <v>1207</v>
      </c>
      <c r="G16" s="187" t="s">
        <v>1207</v>
      </c>
      <c r="H16" s="23" t="s">
        <v>527</v>
      </c>
    </row>
    <row r="17" spans="1:8" ht="38.25" customHeight="1" x14ac:dyDescent="0.25">
      <c r="B17" s="9" t="s">
        <v>607</v>
      </c>
      <c r="C17" s="187">
        <v>1</v>
      </c>
      <c r="D17" s="187" t="s">
        <v>1207</v>
      </c>
      <c r="E17" s="187" t="s">
        <v>1207</v>
      </c>
      <c r="F17" s="187" t="s">
        <v>1207</v>
      </c>
      <c r="G17" s="187" t="s">
        <v>1207</v>
      </c>
      <c r="H17" s="22" t="s">
        <v>28</v>
      </c>
    </row>
    <row r="18" spans="1:8" ht="38.25" customHeight="1" x14ac:dyDescent="0.25">
      <c r="A18" s="9" t="s">
        <v>607</v>
      </c>
      <c r="B18" s="9" t="s">
        <v>607</v>
      </c>
      <c r="C18" s="187">
        <v>1</v>
      </c>
      <c r="D18" s="187" t="s">
        <v>1207</v>
      </c>
      <c r="E18" s="187" t="s">
        <v>1207</v>
      </c>
      <c r="F18" s="187" t="s">
        <v>1207</v>
      </c>
      <c r="G18" s="187" t="s">
        <v>1207</v>
      </c>
      <c r="H18" s="22" t="s">
        <v>42</v>
      </c>
    </row>
    <row r="19" spans="1:8" ht="38.25" customHeight="1" x14ac:dyDescent="0.25">
      <c r="A19" s="9" t="s">
        <v>607</v>
      </c>
      <c r="B19" s="9" t="s">
        <v>607</v>
      </c>
      <c r="C19" s="187">
        <v>1</v>
      </c>
      <c r="D19" s="187" t="s">
        <v>1207</v>
      </c>
      <c r="E19" s="187" t="s">
        <v>1207</v>
      </c>
      <c r="F19" s="187" t="s">
        <v>1207</v>
      </c>
      <c r="G19" s="187" t="s">
        <v>1207</v>
      </c>
      <c r="H19" s="22" t="s">
        <v>43</v>
      </c>
    </row>
    <row r="20" spans="1:8" ht="38.25" customHeight="1" x14ac:dyDescent="0.25">
      <c r="C20" s="187">
        <v>1</v>
      </c>
      <c r="D20" s="187" t="s">
        <v>1207</v>
      </c>
      <c r="E20" s="187" t="s">
        <v>1207</v>
      </c>
      <c r="F20" s="187" t="s">
        <v>1207</v>
      </c>
      <c r="G20" s="187" t="s">
        <v>1207</v>
      </c>
      <c r="H20" s="22" t="s">
        <v>82</v>
      </c>
    </row>
    <row r="21" spans="1:8" s="13" customFormat="1" ht="38.25" customHeight="1" x14ac:dyDescent="0.25">
      <c r="A21" s="9" t="s">
        <v>607</v>
      </c>
      <c r="B21" s="9" t="s">
        <v>607</v>
      </c>
      <c r="C21" s="187">
        <v>1</v>
      </c>
      <c r="D21" s="187" t="s">
        <v>1207</v>
      </c>
      <c r="E21" s="187" t="s">
        <v>1207</v>
      </c>
      <c r="F21" s="187" t="s">
        <v>1207</v>
      </c>
      <c r="G21" s="187" t="s">
        <v>1207</v>
      </c>
      <c r="H21" s="22" t="s">
        <v>29</v>
      </c>
    </row>
    <row r="22" spans="1:8" ht="38.25" customHeight="1" x14ac:dyDescent="0.25">
      <c r="A22" s="9" t="s">
        <v>607</v>
      </c>
      <c r="B22" s="9" t="s">
        <v>607</v>
      </c>
      <c r="C22" s="187">
        <v>1</v>
      </c>
      <c r="D22" s="187" t="s">
        <v>1207</v>
      </c>
      <c r="E22" s="187" t="s">
        <v>1207</v>
      </c>
      <c r="F22" s="187" t="s">
        <v>1207</v>
      </c>
      <c r="G22" s="187" t="s">
        <v>1207</v>
      </c>
      <c r="H22" s="22" t="s">
        <v>44</v>
      </c>
    </row>
    <row r="23" spans="1:8" ht="38.25" customHeight="1" x14ac:dyDescent="0.25">
      <c r="C23" s="187">
        <v>1</v>
      </c>
      <c r="D23" s="187" t="s">
        <v>1207</v>
      </c>
      <c r="E23" s="187" t="s">
        <v>1207</v>
      </c>
      <c r="F23" s="187" t="s">
        <v>1207</v>
      </c>
      <c r="G23" s="187" t="s">
        <v>1207</v>
      </c>
      <c r="H23" s="22" t="s">
        <v>150</v>
      </c>
    </row>
    <row r="24" spans="1:8" ht="38.25" customHeight="1" x14ac:dyDescent="0.25">
      <c r="C24" s="187">
        <v>1</v>
      </c>
      <c r="D24" s="187" t="s">
        <v>1207</v>
      </c>
      <c r="E24" s="187" t="s">
        <v>1207</v>
      </c>
      <c r="F24" s="187" t="s">
        <v>1207</v>
      </c>
      <c r="G24" s="187" t="s">
        <v>1207</v>
      </c>
      <c r="H24" s="23" t="s">
        <v>529</v>
      </c>
    </row>
    <row r="25" spans="1:8" ht="38.25" customHeight="1" x14ac:dyDescent="0.25">
      <c r="C25" s="187">
        <v>1</v>
      </c>
      <c r="D25" s="187" t="s">
        <v>1207</v>
      </c>
      <c r="E25" s="187" t="s">
        <v>1207</v>
      </c>
      <c r="F25" s="187" t="s">
        <v>1207</v>
      </c>
      <c r="G25" s="187" t="s">
        <v>1207</v>
      </c>
      <c r="H25" s="22" t="s">
        <v>151</v>
      </c>
    </row>
    <row r="26" spans="1:8" ht="38.25" customHeight="1" x14ac:dyDescent="0.25">
      <c r="C26" s="187">
        <v>1</v>
      </c>
      <c r="D26" s="187" t="s">
        <v>1207</v>
      </c>
      <c r="E26" s="187" t="s">
        <v>1207</v>
      </c>
      <c r="F26" s="187" t="s">
        <v>1207</v>
      </c>
      <c r="G26" s="187" t="s">
        <v>1207</v>
      </c>
      <c r="H26" s="23" t="s">
        <v>530</v>
      </c>
    </row>
    <row r="27" spans="1:8" ht="38.25" customHeight="1" x14ac:dyDescent="0.25">
      <c r="C27" s="187">
        <v>1</v>
      </c>
      <c r="D27" s="187" t="s">
        <v>1207</v>
      </c>
      <c r="E27" s="187" t="s">
        <v>1207</v>
      </c>
      <c r="F27" s="187" t="s">
        <v>1207</v>
      </c>
      <c r="G27" s="187" t="s">
        <v>1207</v>
      </c>
      <c r="H27" s="23" t="s">
        <v>531</v>
      </c>
    </row>
    <row r="28" spans="1:8" ht="38.25" customHeight="1" x14ac:dyDescent="0.25">
      <c r="C28" s="187">
        <v>1</v>
      </c>
      <c r="D28" s="187" t="s">
        <v>1207</v>
      </c>
      <c r="E28" s="187" t="s">
        <v>1207</v>
      </c>
      <c r="F28" s="187" t="s">
        <v>1207</v>
      </c>
      <c r="G28" s="187" t="s">
        <v>1207</v>
      </c>
      <c r="H28" s="22" t="s">
        <v>118</v>
      </c>
    </row>
    <row r="29" spans="1:8" ht="38.25" customHeight="1" x14ac:dyDescent="0.25">
      <c r="A29" s="9" t="s">
        <v>607</v>
      </c>
      <c r="C29" s="187">
        <v>1</v>
      </c>
      <c r="D29" s="187" t="s">
        <v>1207</v>
      </c>
      <c r="E29" s="187" t="s">
        <v>1207</v>
      </c>
      <c r="F29" s="187" t="s">
        <v>1207</v>
      </c>
      <c r="G29" s="187" t="s">
        <v>1207</v>
      </c>
      <c r="H29" s="22" t="s">
        <v>45</v>
      </c>
    </row>
    <row r="30" spans="1:8" ht="38.25" customHeight="1" x14ac:dyDescent="0.25">
      <c r="B30" s="9" t="s">
        <v>607</v>
      </c>
      <c r="C30" s="187">
        <v>1</v>
      </c>
      <c r="D30" s="187" t="s">
        <v>1207</v>
      </c>
      <c r="E30" s="187" t="s">
        <v>1207</v>
      </c>
      <c r="F30" s="187" t="s">
        <v>1207</v>
      </c>
      <c r="G30" s="187" t="s">
        <v>1207</v>
      </c>
      <c r="H30" s="22" t="s">
        <v>83</v>
      </c>
    </row>
    <row r="31" spans="1:8" ht="38.25" customHeight="1" x14ac:dyDescent="0.25">
      <c r="C31" s="187">
        <v>1</v>
      </c>
      <c r="D31" s="187" t="s">
        <v>1207</v>
      </c>
      <c r="E31" s="187" t="s">
        <v>1207</v>
      </c>
      <c r="F31" s="187" t="s">
        <v>1207</v>
      </c>
      <c r="G31" s="187" t="s">
        <v>1207</v>
      </c>
      <c r="H31" s="23" t="s">
        <v>532</v>
      </c>
    </row>
    <row r="32" spans="1:8" ht="38.25" customHeight="1" x14ac:dyDescent="0.25">
      <c r="C32" s="187">
        <v>1</v>
      </c>
      <c r="D32" s="187" t="s">
        <v>1207</v>
      </c>
      <c r="E32" s="187" t="s">
        <v>1207</v>
      </c>
      <c r="F32" s="187" t="s">
        <v>1207</v>
      </c>
      <c r="G32" s="187" t="s">
        <v>1207</v>
      </c>
      <c r="H32" s="22" t="s">
        <v>201</v>
      </c>
    </row>
    <row r="33" spans="1:8" ht="38.25" customHeight="1" x14ac:dyDescent="0.25">
      <c r="C33" s="187">
        <v>1</v>
      </c>
      <c r="D33" s="187" t="s">
        <v>1207</v>
      </c>
      <c r="E33" s="187" t="s">
        <v>1207</v>
      </c>
      <c r="F33" s="187" t="s">
        <v>1207</v>
      </c>
      <c r="G33" s="187" t="s">
        <v>1207</v>
      </c>
      <c r="H33" s="22" t="s">
        <v>534</v>
      </c>
    </row>
    <row r="34" spans="1:8" ht="38.25" customHeight="1" x14ac:dyDescent="0.25">
      <c r="A34" s="9" t="s">
        <v>607</v>
      </c>
      <c r="B34" s="9" t="s">
        <v>607</v>
      </c>
      <c r="C34" s="187">
        <v>1</v>
      </c>
      <c r="D34" s="187" t="s">
        <v>1207</v>
      </c>
      <c r="E34" s="187" t="s">
        <v>1207</v>
      </c>
      <c r="F34" s="187" t="s">
        <v>1207</v>
      </c>
      <c r="G34" s="187" t="s">
        <v>1207</v>
      </c>
      <c r="H34" s="22" t="s">
        <v>216</v>
      </c>
    </row>
    <row r="35" spans="1:8" ht="38.25" customHeight="1" x14ac:dyDescent="0.25">
      <c r="A35" s="9" t="s">
        <v>607</v>
      </c>
      <c r="C35" s="187">
        <v>1</v>
      </c>
      <c r="D35" s="187" t="s">
        <v>1207</v>
      </c>
      <c r="E35" s="187" t="s">
        <v>1207</v>
      </c>
      <c r="F35" s="187" t="s">
        <v>1207</v>
      </c>
      <c r="G35" s="187" t="s">
        <v>1207</v>
      </c>
      <c r="H35" s="22" t="s">
        <v>631</v>
      </c>
    </row>
    <row r="36" spans="1:8" ht="38.25" customHeight="1" x14ac:dyDescent="0.25">
      <c r="A36" s="9" t="s">
        <v>607</v>
      </c>
      <c r="C36" s="187">
        <v>1</v>
      </c>
      <c r="D36" s="187" t="s">
        <v>1207</v>
      </c>
      <c r="E36" s="187" t="s">
        <v>1207</v>
      </c>
      <c r="F36" s="187" t="s">
        <v>1207</v>
      </c>
      <c r="G36" s="187" t="s">
        <v>1207</v>
      </c>
      <c r="H36" s="22" t="s">
        <v>634</v>
      </c>
    </row>
    <row r="37" spans="1:8" ht="38.25" customHeight="1" x14ac:dyDescent="0.25">
      <c r="C37" s="187">
        <v>1</v>
      </c>
      <c r="D37" s="187" t="s">
        <v>1207</v>
      </c>
      <c r="E37" s="187" t="s">
        <v>1207</v>
      </c>
      <c r="F37" s="187" t="s">
        <v>1207</v>
      </c>
      <c r="G37" s="187" t="s">
        <v>1207</v>
      </c>
      <c r="H37" s="22" t="s">
        <v>162</v>
      </c>
    </row>
    <row r="38" spans="1:8" ht="38.25" customHeight="1" x14ac:dyDescent="0.25">
      <c r="B38" s="9" t="s">
        <v>607</v>
      </c>
      <c r="C38" s="187">
        <v>1</v>
      </c>
      <c r="D38" s="187" t="s">
        <v>1207</v>
      </c>
      <c r="E38" s="187" t="s">
        <v>1207</v>
      </c>
      <c r="F38" s="187" t="s">
        <v>1207</v>
      </c>
      <c r="G38" s="187" t="s">
        <v>1207</v>
      </c>
      <c r="H38" s="23" t="s">
        <v>1421</v>
      </c>
    </row>
    <row r="39" spans="1:8" ht="38.25" customHeight="1" x14ac:dyDescent="0.25">
      <c r="C39" s="187">
        <v>1</v>
      </c>
      <c r="D39" s="187" t="s">
        <v>1207</v>
      </c>
      <c r="E39" s="187" t="s">
        <v>1207</v>
      </c>
      <c r="F39" s="187" t="s">
        <v>1207</v>
      </c>
      <c r="G39" s="187" t="s">
        <v>1207</v>
      </c>
      <c r="H39" s="22" t="s">
        <v>152</v>
      </c>
    </row>
    <row r="40" spans="1:8" ht="38.25" customHeight="1" x14ac:dyDescent="0.25">
      <c r="A40" s="9" t="s">
        <v>607</v>
      </c>
      <c r="B40" s="9" t="s">
        <v>607</v>
      </c>
      <c r="C40" s="187">
        <v>1</v>
      </c>
      <c r="D40" s="187" t="s">
        <v>1207</v>
      </c>
      <c r="E40" s="187" t="s">
        <v>1207</v>
      </c>
      <c r="F40" s="187" t="s">
        <v>1207</v>
      </c>
      <c r="G40" s="187" t="s">
        <v>1207</v>
      </c>
      <c r="H40" s="22" t="s">
        <v>26</v>
      </c>
    </row>
    <row r="41" spans="1:8" ht="38.25" customHeight="1" x14ac:dyDescent="0.25">
      <c r="A41" s="9" t="s">
        <v>607</v>
      </c>
      <c r="C41" s="187">
        <v>1</v>
      </c>
      <c r="D41" s="187" t="s">
        <v>1207</v>
      </c>
      <c r="E41" s="187" t="s">
        <v>1207</v>
      </c>
      <c r="F41" s="187" t="s">
        <v>1207</v>
      </c>
      <c r="G41" s="187" t="s">
        <v>1207</v>
      </c>
      <c r="H41" s="22" t="s">
        <v>84</v>
      </c>
    </row>
    <row r="42" spans="1:8" ht="38.25" customHeight="1" x14ac:dyDescent="0.25">
      <c r="C42" s="187">
        <v>1</v>
      </c>
      <c r="D42" s="187" t="s">
        <v>1207</v>
      </c>
      <c r="E42" s="187" t="s">
        <v>1207</v>
      </c>
      <c r="F42" s="187" t="s">
        <v>1207</v>
      </c>
      <c r="G42" s="187" t="s">
        <v>1207</v>
      </c>
      <c r="H42" s="22" t="s">
        <v>536</v>
      </c>
    </row>
    <row r="43" spans="1:8" ht="38.25" customHeight="1" x14ac:dyDescent="0.25">
      <c r="C43" s="187">
        <v>1</v>
      </c>
      <c r="D43" s="187" t="s">
        <v>1207</v>
      </c>
      <c r="E43" s="187" t="s">
        <v>1207</v>
      </c>
      <c r="F43" s="187" t="s">
        <v>1207</v>
      </c>
      <c r="G43" s="187" t="s">
        <v>1207</v>
      </c>
      <c r="H43" s="22" t="s">
        <v>538</v>
      </c>
    </row>
    <row r="44" spans="1:8" ht="38.25" customHeight="1" x14ac:dyDescent="0.25">
      <c r="A44" s="9" t="s">
        <v>607</v>
      </c>
      <c r="C44" s="187">
        <v>1</v>
      </c>
      <c r="D44" s="187" t="s">
        <v>1207</v>
      </c>
      <c r="E44" s="187" t="s">
        <v>1207</v>
      </c>
      <c r="F44" s="187" t="s">
        <v>1207</v>
      </c>
      <c r="G44" s="187" t="s">
        <v>1207</v>
      </c>
      <c r="H44" s="22" t="s">
        <v>85</v>
      </c>
    </row>
    <row r="45" spans="1:8" ht="38.25" customHeight="1" x14ac:dyDescent="0.25">
      <c r="C45" s="187" t="s">
        <v>1207</v>
      </c>
      <c r="D45" s="187" t="s">
        <v>1207</v>
      </c>
      <c r="E45" s="187">
        <v>1</v>
      </c>
      <c r="F45" s="187" t="s">
        <v>1207</v>
      </c>
      <c r="G45" s="187" t="s">
        <v>1207</v>
      </c>
      <c r="H45" s="22" t="s">
        <v>957</v>
      </c>
    </row>
    <row r="46" spans="1:8" ht="38.25" customHeight="1" x14ac:dyDescent="0.25">
      <c r="A46" s="9" t="s">
        <v>607</v>
      </c>
      <c r="C46" s="187">
        <v>1</v>
      </c>
      <c r="D46" s="187" t="s">
        <v>1207</v>
      </c>
      <c r="E46" s="187" t="s">
        <v>1207</v>
      </c>
      <c r="F46" s="187" t="s">
        <v>1207</v>
      </c>
      <c r="G46" s="187" t="s">
        <v>1207</v>
      </c>
      <c r="H46" s="22" t="s">
        <v>153</v>
      </c>
    </row>
    <row r="47" spans="1:8" ht="38.25" customHeight="1" x14ac:dyDescent="0.25">
      <c r="C47" s="187"/>
      <c r="D47" s="187">
        <v>1</v>
      </c>
      <c r="E47" s="187"/>
      <c r="F47" s="187"/>
      <c r="G47" s="187"/>
      <c r="H47" s="23" t="s">
        <v>1459</v>
      </c>
    </row>
    <row r="48" spans="1:8" ht="38.25" customHeight="1" x14ac:dyDescent="0.25">
      <c r="C48" s="187" t="s">
        <v>1207</v>
      </c>
      <c r="D48" s="187" t="s">
        <v>1207</v>
      </c>
      <c r="E48" s="187">
        <v>1</v>
      </c>
      <c r="F48" s="187" t="s">
        <v>1207</v>
      </c>
      <c r="G48" s="187" t="s">
        <v>1207</v>
      </c>
      <c r="H48" s="23" t="s">
        <v>923</v>
      </c>
    </row>
    <row r="49" spans="1:8" ht="38.25" customHeight="1" x14ac:dyDescent="0.25">
      <c r="A49" s="9" t="s">
        <v>607</v>
      </c>
      <c r="C49" s="187">
        <v>1</v>
      </c>
      <c r="D49" s="187" t="s">
        <v>1207</v>
      </c>
      <c r="E49" s="187" t="s">
        <v>1207</v>
      </c>
      <c r="F49" s="187" t="s">
        <v>1207</v>
      </c>
      <c r="G49" s="187" t="s">
        <v>1207</v>
      </c>
      <c r="H49" s="22" t="s">
        <v>46</v>
      </c>
    </row>
    <row r="50" spans="1:8" ht="38.25" customHeight="1" x14ac:dyDescent="0.25">
      <c r="C50" s="187">
        <v>1</v>
      </c>
      <c r="D50" s="187" t="s">
        <v>1207</v>
      </c>
      <c r="E50" s="187" t="s">
        <v>1207</v>
      </c>
      <c r="F50" s="187" t="s">
        <v>1207</v>
      </c>
      <c r="G50" s="187" t="s">
        <v>1207</v>
      </c>
      <c r="H50" s="22" t="s">
        <v>154</v>
      </c>
    </row>
    <row r="51" spans="1:8" ht="38.25" customHeight="1" x14ac:dyDescent="0.25">
      <c r="C51" s="187">
        <v>1</v>
      </c>
      <c r="D51" s="187" t="s">
        <v>1207</v>
      </c>
      <c r="E51" s="187" t="s">
        <v>1207</v>
      </c>
      <c r="F51" s="187" t="s">
        <v>1207</v>
      </c>
      <c r="G51" s="187" t="s">
        <v>1207</v>
      </c>
      <c r="H51" s="22" t="s">
        <v>126</v>
      </c>
    </row>
    <row r="52" spans="1:8" ht="38.25" customHeight="1" x14ac:dyDescent="0.25">
      <c r="C52" s="187" t="s">
        <v>1207</v>
      </c>
      <c r="D52" s="187" t="s">
        <v>1207</v>
      </c>
      <c r="E52" s="187" t="s">
        <v>1207</v>
      </c>
      <c r="F52" s="187">
        <v>1</v>
      </c>
      <c r="G52" s="187" t="s">
        <v>1207</v>
      </c>
      <c r="H52" s="22" t="s">
        <v>945</v>
      </c>
    </row>
    <row r="53" spans="1:8" ht="38.25" customHeight="1" x14ac:dyDescent="0.25">
      <c r="C53" s="187" t="s">
        <v>1207</v>
      </c>
      <c r="D53" s="187" t="s">
        <v>1207</v>
      </c>
      <c r="E53" s="187">
        <v>1</v>
      </c>
      <c r="F53" s="187" t="s">
        <v>1207</v>
      </c>
      <c r="G53" s="187" t="s">
        <v>1207</v>
      </c>
      <c r="H53" s="22" t="s">
        <v>1148</v>
      </c>
    </row>
    <row r="54" spans="1:8" ht="38.25" customHeight="1" x14ac:dyDescent="0.25">
      <c r="A54" s="9" t="s">
        <v>607</v>
      </c>
      <c r="C54" s="187">
        <v>1</v>
      </c>
      <c r="D54" s="187" t="s">
        <v>1207</v>
      </c>
      <c r="E54" s="187" t="s">
        <v>1207</v>
      </c>
      <c r="F54" s="187" t="s">
        <v>1207</v>
      </c>
      <c r="G54" s="187" t="s">
        <v>1207</v>
      </c>
      <c r="H54" s="22" t="s">
        <v>47</v>
      </c>
    </row>
    <row r="55" spans="1:8" ht="38.25" customHeight="1" x14ac:dyDescent="0.25">
      <c r="A55" s="9" t="s">
        <v>607</v>
      </c>
      <c r="C55" s="187">
        <v>1</v>
      </c>
      <c r="D55" s="187" t="s">
        <v>1207</v>
      </c>
      <c r="E55" s="187" t="s">
        <v>1207</v>
      </c>
      <c r="F55" s="187" t="s">
        <v>1207</v>
      </c>
      <c r="G55" s="187" t="s">
        <v>1207</v>
      </c>
      <c r="H55" s="22" t="s">
        <v>155</v>
      </c>
    </row>
    <row r="56" spans="1:8" ht="38.25" customHeight="1" x14ac:dyDescent="0.25">
      <c r="A56" s="9" t="s">
        <v>607</v>
      </c>
      <c r="C56" s="187">
        <v>1</v>
      </c>
      <c r="D56" s="187" t="s">
        <v>1207</v>
      </c>
      <c r="E56" s="187" t="s">
        <v>1207</v>
      </c>
      <c r="F56" s="187" t="s">
        <v>1207</v>
      </c>
      <c r="G56" s="187" t="s">
        <v>1207</v>
      </c>
      <c r="H56" s="22" t="s">
        <v>156</v>
      </c>
    </row>
    <row r="57" spans="1:8" ht="38.25" customHeight="1" x14ac:dyDescent="0.25">
      <c r="C57" s="187">
        <v>1</v>
      </c>
      <c r="D57" s="187" t="s">
        <v>1207</v>
      </c>
      <c r="E57" s="187" t="s">
        <v>1207</v>
      </c>
      <c r="F57" s="187" t="s">
        <v>1207</v>
      </c>
      <c r="G57" s="187" t="s">
        <v>1207</v>
      </c>
      <c r="H57" s="22" t="s">
        <v>539</v>
      </c>
    </row>
    <row r="58" spans="1:8" ht="38.25" customHeight="1" x14ac:dyDescent="0.25">
      <c r="A58" s="9" t="s">
        <v>607</v>
      </c>
      <c r="C58" s="187">
        <v>1</v>
      </c>
      <c r="D58" s="187" t="s">
        <v>1207</v>
      </c>
      <c r="E58" s="187" t="s">
        <v>1207</v>
      </c>
      <c r="F58" s="187" t="s">
        <v>1207</v>
      </c>
      <c r="G58" s="187" t="s">
        <v>1207</v>
      </c>
      <c r="H58" s="22" t="s">
        <v>157</v>
      </c>
    </row>
    <row r="59" spans="1:8" ht="38.25" customHeight="1" x14ac:dyDescent="0.25">
      <c r="B59" s="9" t="s">
        <v>607</v>
      </c>
      <c r="C59" s="187">
        <v>1</v>
      </c>
      <c r="D59" s="187" t="s">
        <v>1207</v>
      </c>
      <c r="E59" s="187" t="s">
        <v>1207</v>
      </c>
      <c r="F59" s="187" t="s">
        <v>1207</v>
      </c>
      <c r="G59" s="187" t="s">
        <v>1207</v>
      </c>
      <c r="H59" s="22" t="s">
        <v>540</v>
      </c>
    </row>
    <row r="60" spans="1:8" ht="38.25" customHeight="1" x14ac:dyDescent="0.25">
      <c r="C60" s="187">
        <v>1</v>
      </c>
      <c r="D60" s="187" t="s">
        <v>1207</v>
      </c>
      <c r="E60" s="187" t="s">
        <v>1207</v>
      </c>
      <c r="F60" s="187" t="s">
        <v>1207</v>
      </c>
      <c r="G60" s="187" t="s">
        <v>1207</v>
      </c>
      <c r="H60" s="22" t="s">
        <v>127</v>
      </c>
    </row>
    <row r="61" spans="1:8" ht="38.25" customHeight="1" x14ac:dyDescent="0.25">
      <c r="C61" s="187">
        <v>1</v>
      </c>
      <c r="D61" s="187" t="s">
        <v>1207</v>
      </c>
      <c r="E61" s="187" t="s">
        <v>1207</v>
      </c>
      <c r="F61" s="187" t="s">
        <v>1207</v>
      </c>
      <c r="G61" s="187" t="s">
        <v>1207</v>
      </c>
      <c r="H61" s="22" t="s">
        <v>148</v>
      </c>
    </row>
    <row r="62" spans="1:8" ht="38.25" customHeight="1" x14ac:dyDescent="0.25">
      <c r="A62" s="9" t="s">
        <v>607</v>
      </c>
      <c r="B62" s="9" t="s">
        <v>607</v>
      </c>
      <c r="C62" s="187" t="s">
        <v>1207</v>
      </c>
      <c r="D62" s="187" t="s">
        <v>1207</v>
      </c>
      <c r="E62" s="187">
        <v>1</v>
      </c>
      <c r="F62" s="187" t="s">
        <v>1207</v>
      </c>
      <c r="G62" s="187" t="s">
        <v>1207</v>
      </c>
      <c r="H62" s="22" t="s">
        <v>86</v>
      </c>
    </row>
    <row r="63" spans="1:8" ht="38.25" customHeight="1" x14ac:dyDescent="0.25">
      <c r="C63" s="187">
        <v>1</v>
      </c>
      <c r="D63" s="187" t="s">
        <v>1207</v>
      </c>
      <c r="E63" s="187" t="s">
        <v>1207</v>
      </c>
      <c r="F63" s="187" t="s">
        <v>1207</v>
      </c>
      <c r="G63" s="187" t="s">
        <v>1207</v>
      </c>
      <c r="H63" s="22" t="s">
        <v>87</v>
      </c>
    </row>
    <row r="64" spans="1:8" ht="38.25" customHeight="1" x14ac:dyDescent="0.25">
      <c r="A64" s="9" t="s">
        <v>607</v>
      </c>
      <c r="C64" s="187">
        <v>1</v>
      </c>
      <c r="D64" s="187" t="s">
        <v>1207</v>
      </c>
      <c r="E64" s="187" t="s">
        <v>1207</v>
      </c>
      <c r="F64" s="187" t="s">
        <v>1207</v>
      </c>
      <c r="G64" s="187" t="s">
        <v>1207</v>
      </c>
      <c r="H64" s="22" t="s">
        <v>202</v>
      </c>
    </row>
    <row r="65" spans="1:8" ht="38.25" customHeight="1" x14ac:dyDescent="0.25">
      <c r="C65" s="187">
        <v>1</v>
      </c>
      <c r="D65" s="187" t="s">
        <v>1207</v>
      </c>
      <c r="E65" s="187" t="s">
        <v>1207</v>
      </c>
      <c r="F65" s="187" t="s">
        <v>1207</v>
      </c>
      <c r="G65" s="187" t="s">
        <v>1207</v>
      </c>
      <c r="H65" s="22" t="s">
        <v>119</v>
      </c>
    </row>
    <row r="66" spans="1:8" ht="38.25" customHeight="1" x14ac:dyDescent="0.25">
      <c r="A66" s="9" t="s">
        <v>607</v>
      </c>
      <c r="B66" s="9" t="s">
        <v>607</v>
      </c>
      <c r="C66" s="187">
        <v>1</v>
      </c>
      <c r="D66" s="187" t="s">
        <v>1207</v>
      </c>
      <c r="E66" s="187" t="s">
        <v>1207</v>
      </c>
      <c r="F66" s="187" t="s">
        <v>1207</v>
      </c>
      <c r="G66" s="187" t="s">
        <v>1207</v>
      </c>
      <c r="H66" s="22" t="s">
        <v>30</v>
      </c>
    </row>
    <row r="67" spans="1:8" ht="38.25" customHeight="1" x14ac:dyDescent="0.25">
      <c r="B67" s="9" t="s">
        <v>607</v>
      </c>
      <c r="C67" s="187" t="s">
        <v>1207</v>
      </c>
      <c r="D67" s="187" t="s">
        <v>1207</v>
      </c>
      <c r="E67" s="187">
        <v>1</v>
      </c>
      <c r="F67" s="187" t="s">
        <v>1207</v>
      </c>
      <c r="G67" s="187" t="s">
        <v>1207</v>
      </c>
      <c r="H67" s="22" t="s">
        <v>31</v>
      </c>
    </row>
    <row r="68" spans="1:8" ht="38.25" customHeight="1" x14ac:dyDescent="0.25">
      <c r="C68" s="187">
        <v>1</v>
      </c>
      <c r="D68" s="187" t="s">
        <v>1207</v>
      </c>
      <c r="E68" s="187" t="s">
        <v>1207</v>
      </c>
      <c r="F68" s="187" t="s">
        <v>1207</v>
      </c>
      <c r="G68" s="187" t="s">
        <v>1207</v>
      </c>
      <c r="H68" s="22" t="s">
        <v>158</v>
      </c>
    </row>
    <row r="69" spans="1:8" ht="38.25" customHeight="1" x14ac:dyDescent="0.25">
      <c r="C69" s="187">
        <v>1</v>
      </c>
      <c r="D69" s="187" t="s">
        <v>1207</v>
      </c>
      <c r="E69" s="187" t="s">
        <v>1207</v>
      </c>
      <c r="F69" s="187" t="s">
        <v>1207</v>
      </c>
      <c r="G69" s="187" t="s">
        <v>1207</v>
      </c>
      <c r="H69" s="22" t="s">
        <v>120</v>
      </c>
    </row>
    <row r="70" spans="1:8" ht="38.25" customHeight="1" x14ac:dyDescent="0.25">
      <c r="A70" s="9" t="s">
        <v>607</v>
      </c>
      <c r="B70" s="9" t="s">
        <v>607</v>
      </c>
      <c r="C70" s="187">
        <v>1</v>
      </c>
      <c r="D70" s="187" t="s">
        <v>1207</v>
      </c>
      <c r="E70" s="187" t="s">
        <v>1207</v>
      </c>
      <c r="F70" s="187" t="s">
        <v>1207</v>
      </c>
      <c r="G70" s="187" t="s">
        <v>1207</v>
      </c>
      <c r="H70" s="22" t="s">
        <v>128</v>
      </c>
    </row>
    <row r="71" spans="1:8" ht="38.25" customHeight="1" x14ac:dyDescent="0.25">
      <c r="C71" s="187" t="s">
        <v>1207</v>
      </c>
      <c r="D71" s="187" t="s">
        <v>1207</v>
      </c>
      <c r="E71" s="187" t="s">
        <v>1207</v>
      </c>
      <c r="F71" s="187">
        <v>1</v>
      </c>
      <c r="G71" s="187" t="s">
        <v>1207</v>
      </c>
      <c r="H71" s="22" t="s">
        <v>1000</v>
      </c>
    </row>
    <row r="72" spans="1:8" ht="38.25" customHeight="1" x14ac:dyDescent="0.25">
      <c r="C72" s="187">
        <v>1</v>
      </c>
      <c r="D72" s="187" t="s">
        <v>1207</v>
      </c>
      <c r="E72" s="187" t="s">
        <v>1207</v>
      </c>
      <c r="F72" s="187" t="s">
        <v>1207</v>
      </c>
      <c r="G72" s="187" t="s">
        <v>1207</v>
      </c>
      <c r="H72" s="22" t="s">
        <v>543</v>
      </c>
    </row>
    <row r="73" spans="1:8" ht="38.25" customHeight="1" x14ac:dyDescent="0.25">
      <c r="C73" s="187" t="s">
        <v>1207</v>
      </c>
      <c r="D73" s="187">
        <v>1</v>
      </c>
      <c r="E73" s="187" t="s">
        <v>1207</v>
      </c>
      <c r="F73" s="187" t="s">
        <v>1207</v>
      </c>
      <c r="G73" s="187" t="s">
        <v>1207</v>
      </c>
      <c r="H73" s="22" t="s">
        <v>544</v>
      </c>
    </row>
    <row r="74" spans="1:8" ht="38.25" customHeight="1" x14ac:dyDescent="0.25">
      <c r="C74" s="187">
        <v>1</v>
      </c>
      <c r="D74" s="187" t="s">
        <v>1207</v>
      </c>
      <c r="E74" s="187" t="s">
        <v>1207</v>
      </c>
      <c r="F74" s="187" t="s">
        <v>1207</v>
      </c>
      <c r="G74" s="187" t="s">
        <v>1207</v>
      </c>
      <c r="H74" s="22" t="s">
        <v>159</v>
      </c>
    </row>
    <row r="75" spans="1:8" ht="38.25" customHeight="1" x14ac:dyDescent="0.25">
      <c r="C75" s="187">
        <v>1</v>
      </c>
      <c r="D75" s="187" t="s">
        <v>1207</v>
      </c>
      <c r="E75" s="187" t="s">
        <v>1207</v>
      </c>
      <c r="F75" s="187" t="s">
        <v>1207</v>
      </c>
      <c r="G75" s="187" t="s">
        <v>1207</v>
      </c>
      <c r="H75" s="22" t="s">
        <v>160</v>
      </c>
    </row>
    <row r="76" spans="1:8" ht="38.25" customHeight="1" x14ac:dyDescent="0.25">
      <c r="C76" s="187">
        <v>1</v>
      </c>
      <c r="D76" s="187" t="s">
        <v>1207</v>
      </c>
      <c r="E76" s="187" t="s">
        <v>1207</v>
      </c>
      <c r="F76" s="187" t="s">
        <v>1207</v>
      </c>
      <c r="G76" s="187" t="s">
        <v>1207</v>
      </c>
      <c r="H76" s="22" t="s">
        <v>88</v>
      </c>
    </row>
    <row r="77" spans="1:8" ht="38.25" customHeight="1" x14ac:dyDescent="0.25">
      <c r="B77" s="9" t="s">
        <v>607</v>
      </c>
      <c r="C77" s="187">
        <v>1</v>
      </c>
      <c r="D77" s="187" t="s">
        <v>1207</v>
      </c>
      <c r="E77" s="187" t="s">
        <v>1207</v>
      </c>
      <c r="F77" s="187" t="s">
        <v>1207</v>
      </c>
      <c r="G77" s="187" t="s">
        <v>1207</v>
      </c>
      <c r="H77" s="23" t="s">
        <v>545</v>
      </c>
    </row>
    <row r="78" spans="1:8" ht="38.25" customHeight="1" x14ac:dyDescent="0.25">
      <c r="C78" s="187" t="s">
        <v>1207</v>
      </c>
      <c r="D78" s="187" t="s">
        <v>1207</v>
      </c>
      <c r="E78" s="187">
        <v>1</v>
      </c>
      <c r="F78" s="187" t="s">
        <v>1207</v>
      </c>
      <c r="G78" s="187" t="s">
        <v>1207</v>
      </c>
      <c r="H78" s="23" t="s">
        <v>1141</v>
      </c>
    </row>
    <row r="79" spans="1:8" ht="38.25" customHeight="1" x14ac:dyDescent="0.25">
      <c r="A79" s="9" t="s">
        <v>607</v>
      </c>
      <c r="B79" s="9" t="s">
        <v>607</v>
      </c>
      <c r="C79" s="187">
        <v>1</v>
      </c>
      <c r="D79" s="187" t="s">
        <v>1207</v>
      </c>
      <c r="E79" s="187" t="s">
        <v>1207</v>
      </c>
      <c r="F79" s="187" t="s">
        <v>1207</v>
      </c>
      <c r="G79" s="187" t="s">
        <v>1207</v>
      </c>
      <c r="H79" s="22" t="s">
        <v>48</v>
      </c>
    </row>
    <row r="80" spans="1:8" ht="38.25" customHeight="1" x14ac:dyDescent="0.25">
      <c r="C80" s="187">
        <v>1</v>
      </c>
      <c r="D80" s="187" t="s">
        <v>1207</v>
      </c>
      <c r="E80" s="187" t="s">
        <v>1207</v>
      </c>
      <c r="F80" s="187" t="s">
        <v>1207</v>
      </c>
      <c r="G80" s="187" t="s">
        <v>1207</v>
      </c>
      <c r="H80" s="22" t="s">
        <v>49</v>
      </c>
    </row>
    <row r="81" spans="1:8" ht="38.25" customHeight="1" x14ac:dyDescent="0.25">
      <c r="A81" s="9" t="s">
        <v>607</v>
      </c>
      <c r="B81" s="9" t="s">
        <v>607</v>
      </c>
      <c r="C81" s="187">
        <v>1</v>
      </c>
      <c r="D81" s="187" t="s">
        <v>1207</v>
      </c>
      <c r="E81" s="187" t="s">
        <v>1207</v>
      </c>
      <c r="F81" s="187" t="s">
        <v>1207</v>
      </c>
      <c r="G81" s="187" t="s">
        <v>1207</v>
      </c>
      <c r="H81" s="22" t="s">
        <v>50</v>
      </c>
    </row>
    <row r="82" spans="1:8" ht="38.25" customHeight="1" x14ac:dyDescent="0.25">
      <c r="C82" s="187">
        <v>1</v>
      </c>
      <c r="D82" s="187" t="s">
        <v>1207</v>
      </c>
      <c r="E82" s="187" t="s">
        <v>1207</v>
      </c>
      <c r="F82" s="187" t="s">
        <v>1207</v>
      </c>
      <c r="G82" s="187" t="s">
        <v>1207</v>
      </c>
      <c r="H82" s="22" t="s">
        <v>547</v>
      </c>
    </row>
    <row r="83" spans="1:8" ht="38.25" customHeight="1" x14ac:dyDescent="0.25">
      <c r="C83" s="187">
        <v>1</v>
      </c>
      <c r="D83" s="187" t="s">
        <v>1207</v>
      </c>
      <c r="E83" s="187" t="s">
        <v>1207</v>
      </c>
      <c r="F83" s="187" t="s">
        <v>1207</v>
      </c>
      <c r="G83" s="187" t="s">
        <v>1207</v>
      </c>
      <c r="H83" s="22" t="s">
        <v>200</v>
      </c>
    </row>
    <row r="84" spans="1:8" ht="38.25" customHeight="1" x14ac:dyDescent="0.25">
      <c r="B84" s="9" t="s">
        <v>607</v>
      </c>
      <c r="C84" s="187" t="s">
        <v>1207</v>
      </c>
      <c r="D84" s="187" t="s">
        <v>1207</v>
      </c>
      <c r="E84" s="187">
        <v>1</v>
      </c>
      <c r="F84" s="187" t="s">
        <v>1207</v>
      </c>
      <c r="G84" s="187" t="s">
        <v>1207</v>
      </c>
      <c r="H84" s="22" t="s">
        <v>89</v>
      </c>
    </row>
    <row r="85" spans="1:8" ht="38.25" customHeight="1" x14ac:dyDescent="0.25">
      <c r="C85" s="187" t="s">
        <v>1207</v>
      </c>
      <c r="D85" s="187" t="s">
        <v>1207</v>
      </c>
      <c r="E85" s="187">
        <v>1</v>
      </c>
      <c r="F85" s="187" t="s">
        <v>1207</v>
      </c>
      <c r="G85" s="187" t="s">
        <v>1207</v>
      </c>
      <c r="H85" s="22" t="s">
        <v>1145</v>
      </c>
    </row>
    <row r="86" spans="1:8" ht="38.25" customHeight="1" x14ac:dyDescent="0.25">
      <c r="A86" s="9" t="s">
        <v>607</v>
      </c>
      <c r="B86" s="9" t="s">
        <v>607</v>
      </c>
      <c r="C86" s="187">
        <v>1</v>
      </c>
      <c r="D86" s="187" t="s">
        <v>1207</v>
      </c>
      <c r="E86" s="187" t="s">
        <v>1207</v>
      </c>
      <c r="F86" s="187" t="s">
        <v>1207</v>
      </c>
      <c r="G86" s="187" t="s">
        <v>1207</v>
      </c>
      <c r="H86" s="22" t="s">
        <v>90</v>
      </c>
    </row>
    <row r="87" spans="1:8" ht="38.25" customHeight="1" x14ac:dyDescent="0.25">
      <c r="B87" s="9" t="s">
        <v>607</v>
      </c>
      <c r="C87" s="187">
        <v>1</v>
      </c>
      <c r="D87" s="187" t="s">
        <v>1207</v>
      </c>
      <c r="E87" s="187" t="s">
        <v>1207</v>
      </c>
      <c r="F87" s="187" t="s">
        <v>1207</v>
      </c>
      <c r="G87" s="187" t="s">
        <v>1207</v>
      </c>
      <c r="H87" s="22" t="s">
        <v>1422</v>
      </c>
    </row>
    <row r="88" spans="1:8" ht="38.25" customHeight="1" x14ac:dyDescent="0.25">
      <c r="B88" s="9" t="s">
        <v>607</v>
      </c>
      <c r="C88" s="187">
        <v>1</v>
      </c>
      <c r="D88" s="187" t="s">
        <v>1207</v>
      </c>
      <c r="E88" s="187" t="s">
        <v>1207</v>
      </c>
      <c r="F88" s="187" t="s">
        <v>1207</v>
      </c>
      <c r="G88" s="187" t="s">
        <v>1207</v>
      </c>
      <c r="H88" s="22" t="s">
        <v>51</v>
      </c>
    </row>
    <row r="89" spans="1:8" ht="38.25" customHeight="1" x14ac:dyDescent="0.25">
      <c r="A89" s="9" t="s">
        <v>607</v>
      </c>
      <c r="C89" s="187">
        <v>1</v>
      </c>
      <c r="D89" s="187" t="s">
        <v>1207</v>
      </c>
      <c r="E89" s="187" t="s">
        <v>1207</v>
      </c>
      <c r="F89" s="187" t="s">
        <v>1207</v>
      </c>
      <c r="G89" s="187" t="s">
        <v>1207</v>
      </c>
      <c r="H89" s="22" t="s">
        <v>32</v>
      </c>
    </row>
    <row r="90" spans="1:8" ht="38.25" customHeight="1" x14ac:dyDescent="0.25">
      <c r="C90" s="187" t="s">
        <v>1207</v>
      </c>
      <c r="D90" s="187" t="s">
        <v>1207</v>
      </c>
      <c r="E90" s="187">
        <v>1</v>
      </c>
      <c r="F90" s="187" t="s">
        <v>1207</v>
      </c>
      <c r="G90" s="187" t="s">
        <v>1207</v>
      </c>
      <c r="H90" s="22" t="s">
        <v>161</v>
      </c>
    </row>
    <row r="91" spans="1:8" ht="38.25" customHeight="1" x14ac:dyDescent="0.25">
      <c r="C91" s="187">
        <v>1</v>
      </c>
      <c r="D91" s="187" t="s">
        <v>1207</v>
      </c>
      <c r="E91" s="187" t="s">
        <v>1207</v>
      </c>
      <c r="F91" s="187" t="s">
        <v>1207</v>
      </c>
      <c r="G91" s="187" t="s">
        <v>1207</v>
      </c>
      <c r="H91" s="22" t="s">
        <v>549</v>
      </c>
    </row>
    <row r="92" spans="1:8" ht="38.25" customHeight="1" x14ac:dyDescent="0.25">
      <c r="B92" s="9" t="s">
        <v>607</v>
      </c>
      <c r="C92" s="187" t="s">
        <v>1207</v>
      </c>
      <c r="D92" s="187" t="s">
        <v>1207</v>
      </c>
      <c r="E92" s="187" t="s">
        <v>1207</v>
      </c>
      <c r="F92" s="187">
        <v>1</v>
      </c>
      <c r="G92" s="187" t="s">
        <v>1207</v>
      </c>
      <c r="H92" s="22" t="s">
        <v>199</v>
      </c>
    </row>
    <row r="93" spans="1:8" ht="38.25" customHeight="1" x14ac:dyDescent="0.25">
      <c r="B93" s="9" t="s">
        <v>607</v>
      </c>
      <c r="C93" s="187">
        <v>1</v>
      </c>
      <c r="D93" s="187" t="s">
        <v>1207</v>
      </c>
      <c r="E93" s="187" t="s">
        <v>1207</v>
      </c>
      <c r="F93" s="187" t="s">
        <v>1207</v>
      </c>
      <c r="G93" s="187" t="s">
        <v>1207</v>
      </c>
      <c r="H93" s="22" t="s">
        <v>550</v>
      </c>
    </row>
    <row r="94" spans="1:8" ht="38.25" customHeight="1" x14ac:dyDescent="0.25">
      <c r="A94" s="9" t="s">
        <v>607</v>
      </c>
      <c r="B94" s="9" t="s">
        <v>607</v>
      </c>
      <c r="C94" s="187">
        <v>1</v>
      </c>
      <c r="D94" s="187" t="s">
        <v>1207</v>
      </c>
      <c r="E94" s="187" t="s">
        <v>1207</v>
      </c>
      <c r="F94" s="187" t="s">
        <v>1207</v>
      </c>
      <c r="G94" s="187" t="s">
        <v>1207</v>
      </c>
      <c r="H94" s="22" t="s">
        <v>129</v>
      </c>
    </row>
    <row r="95" spans="1:8" ht="38.25" customHeight="1" x14ac:dyDescent="0.25">
      <c r="C95" s="187" t="s">
        <v>1207</v>
      </c>
      <c r="D95" s="187" t="s">
        <v>1207</v>
      </c>
      <c r="E95" s="187" t="s">
        <v>1207</v>
      </c>
      <c r="F95" s="187">
        <v>1</v>
      </c>
      <c r="G95" s="187" t="s">
        <v>1207</v>
      </c>
      <c r="H95" s="22" t="s">
        <v>962</v>
      </c>
    </row>
    <row r="96" spans="1:8" ht="38.25" customHeight="1" x14ac:dyDescent="0.25">
      <c r="C96" s="187">
        <v>1</v>
      </c>
      <c r="D96" s="187" t="s">
        <v>1207</v>
      </c>
      <c r="E96" s="187" t="s">
        <v>1207</v>
      </c>
      <c r="F96" s="187" t="s">
        <v>1207</v>
      </c>
      <c r="G96" s="187" t="s">
        <v>1207</v>
      </c>
      <c r="H96" s="22" t="s">
        <v>552</v>
      </c>
    </row>
    <row r="97" spans="1:8" ht="38.25" customHeight="1" x14ac:dyDescent="0.25">
      <c r="B97" s="9" t="s">
        <v>607</v>
      </c>
      <c r="C97" s="187">
        <v>1</v>
      </c>
      <c r="D97" s="187" t="s">
        <v>1207</v>
      </c>
      <c r="E97" s="187" t="s">
        <v>1207</v>
      </c>
      <c r="F97" s="187" t="s">
        <v>1207</v>
      </c>
      <c r="G97" s="187" t="s">
        <v>1207</v>
      </c>
      <c r="H97" s="22" t="s">
        <v>130</v>
      </c>
    </row>
    <row r="98" spans="1:8" ht="38.25" customHeight="1" x14ac:dyDescent="0.25">
      <c r="B98" s="9" t="s">
        <v>607</v>
      </c>
      <c r="C98" s="187" t="s">
        <v>1207</v>
      </c>
      <c r="D98" s="187" t="s">
        <v>1207</v>
      </c>
      <c r="E98" s="187">
        <v>1</v>
      </c>
      <c r="F98" s="187" t="s">
        <v>1207</v>
      </c>
      <c r="G98" s="187" t="s">
        <v>1207</v>
      </c>
      <c r="H98" s="22" t="s">
        <v>131</v>
      </c>
    </row>
    <row r="99" spans="1:8" ht="38.25" customHeight="1" x14ac:dyDescent="0.25">
      <c r="C99" s="187">
        <v>1</v>
      </c>
      <c r="D99" s="187" t="s">
        <v>1207</v>
      </c>
      <c r="E99" s="187" t="s">
        <v>1207</v>
      </c>
      <c r="F99" s="187" t="s">
        <v>1207</v>
      </c>
      <c r="G99" s="187" t="s">
        <v>1207</v>
      </c>
      <c r="H99" s="22" t="s">
        <v>518</v>
      </c>
    </row>
    <row r="100" spans="1:8" ht="38.25" customHeight="1" x14ac:dyDescent="0.25">
      <c r="A100" s="9" t="s">
        <v>607</v>
      </c>
      <c r="C100" s="187">
        <v>1</v>
      </c>
      <c r="D100" s="187" t="s">
        <v>1207</v>
      </c>
      <c r="E100" s="187" t="s">
        <v>1207</v>
      </c>
      <c r="F100" s="187" t="s">
        <v>1207</v>
      </c>
      <c r="G100" s="187" t="s">
        <v>1207</v>
      </c>
      <c r="H100" s="22" t="s">
        <v>163</v>
      </c>
    </row>
    <row r="101" spans="1:8" ht="38.25" customHeight="1" x14ac:dyDescent="0.25">
      <c r="C101" s="187">
        <v>1</v>
      </c>
      <c r="D101" s="187" t="s">
        <v>1207</v>
      </c>
      <c r="E101" s="187" t="s">
        <v>1207</v>
      </c>
      <c r="F101" s="187" t="s">
        <v>1207</v>
      </c>
      <c r="G101" s="187" t="s">
        <v>1207</v>
      </c>
      <c r="H101" s="22" t="s">
        <v>164</v>
      </c>
    </row>
    <row r="102" spans="1:8" ht="38.25" customHeight="1" x14ac:dyDescent="0.25">
      <c r="A102" s="9" t="s">
        <v>607</v>
      </c>
      <c r="B102" s="9" t="s">
        <v>607</v>
      </c>
      <c r="C102" s="187">
        <v>1</v>
      </c>
      <c r="D102" s="187" t="s">
        <v>1207</v>
      </c>
      <c r="E102" s="187" t="s">
        <v>1207</v>
      </c>
      <c r="F102" s="187" t="s">
        <v>1207</v>
      </c>
      <c r="G102" s="187" t="s">
        <v>1207</v>
      </c>
      <c r="H102" s="22" t="s">
        <v>91</v>
      </c>
    </row>
    <row r="103" spans="1:8" ht="38.25" customHeight="1" x14ac:dyDescent="0.25">
      <c r="C103" s="187">
        <v>1</v>
      </c>
      <c r="D103" s="187" t="s">
        <v>1207</v>
      </c>
      <c r="E103" s="187" t="s">
        <v>1207</v>
      </c>
      <c r="F103" s="187" t="s">
        <v>1207</v>
      </c>
      <c r="G103" s="187" t="s">
        <v>1207</v>
      </c>
      <c r="H103" s="22" t="s">
        <v>554</v>
      </c>
    </row>
    <row r="104" spans="1:8" ht="38.25" customHeight="1" x14ac:dyDescent="0.25">
      <c r="B104" s="9" t="s">
        <v>607</v>
      </c>
      <c r="C104" s="187">
        <v>1</v>
      </c>
      <c r="D104" s="187" t="s">
        <v>1207</v>
      </c>
      <c r="E104" s="187" t="s">
        <v>1207</v>
      </c>
      <c r="F104" s="187" t="s">
        <v>1207</v>
      </c>
      <c r="G104" s="187" t="s">
        <v>1207</v>
      </c>
      <c r="H104" s="22" t="s">
        <v>555</v>
      </c>
    </row>
    <row r="105" spans="1:8" ht="38.25" customHeight="1" x14ac:dyDescent="0.25">
      <c r="A105" s="9" t="s">
        <v>607</v>
      </c>
      <c r="B105" s="9" t="s">
        <v>607</v>
      </c>
      <c r="C105" s="187">
        <v>1</v>
      </c>
      <c r="D105" s="187" t="s">
        <v>1207</v>
      </c>
      <c r="E105" s="187" t="s">
        <v>1207</v>
      </c>
      <c r="F105" s="187" t="s">
        <v>1207</v>
      </c>
      <c r="G105" s="187" t="s">
        <v>1207</v>
      </c>
      <c r="H105" s="22" t="s">
        <v>92</v>
      </c>
    </row>
    <row r="106" spans="1:8" ht="38.25" customHeight="1" x14ac:dyDescent="0.25">
      <c r="A106" s="9" t="s">
        <v>607</v>
      </c>
      <c r="B106" s="9" t="s">
        <v>607</v>
      </c>
      <c r="C106" s="187">
        <v>1</v>
      </c>
      <c r="D106" s="187" t="s">
        <v>1207</v>
      </c>
      <c r="E106" s="187" t="s">
        <v>1207</v>
      </c>
      <c r="F106" s="187" t="s">
        <v>1207</v>
      </c>
      <c r="G106" s="187" t="s">
        <v>1207</v>
      </c>
      <c r="H106" s="22" t="s">
        <v>93</v>
      </c>
    </row>
    <row r="107" spans="1:8" ht="38.25" customHeight="1" x14ac:dyDescent="0.25">
      <c r="C107" s="187">
        <v>1</v>
      </c>
      <c r="D107" s="187" t="s">
        <v>1207</v>
      </c>
      <c r="E107" s="187" t="s">
        <v>1207</v>
      </c>
      <c r="F107" s="187" t="s">
        <v>1207</v>
      </c>
      <c r="G107" s="187" t="s">
        <v>1207</v>
      </c>
      <c r="H107" s="22" t="s">
        <v>132</v>
      </c>
    </row>
    <row r="108" spans="1:8" ht="38.25" customHeight="1" x14ac:dyDescent="0.25">
      <c r="B108" s="9" t="s">
        <v>607</v>
      </c>
      <c r="C108" s="187">
        <v>1</v>
      </c>
      <c r="D108" s="187" t="s">
        <v>1207</v>
      </c>
      <c r="E108" s="187" t="s">
        <v>1207</v>
      </c>
      <c r="F108" s="187" t="s">
        <v>1207</v>
      </c>
      <c r="G108" s="187" t="s">
        <v>1207</v>
      </c>
      <c r="H108" s="22" t="s">
        <v>929</v>
      </c>
    </row>
    <row r="109" spans="1:8" ht="38.25" customHeight="1" x14ac:dyDescent="0.25">
      <c r="A109" s="9" t="s">
        <v>607</v>
      </c>
      <c r="C109" s="187">
        <v>1</v>
      </c>
      <c r="D109" s="187" t="s">
        <v>1207</v>
      </c>
      <c r="E109" s="187" t="s">
        <v>1207</v>
      </c>
      <c r="F109" s="187" t="s">
        <v>1207</v>
      </c>
      <c r="G109" s="187" t="s">
        <v>1207</v>
      </c>
      <c r="H109" s="22" t="s">
        <v>165</v>
      </c>
    </row>
    <row r="110" spans="1:8" ht="38.25" customHeight="1" x14ac:dyDescent="0.25">
      <c r="A110" s="9" t="s">
        <v>607</v>
      </c>
      <c r="B110" s="9" t="s">
        <v>607</v>
      </c>
      <c r="C110" s="187">
        <v>1</v>
      </c>
      <c r="D110" s="187" t="s">
        <v>1207</v>
      </c>
      <c r="E110" s="187" t="s">
        <v>1207</v>
      </c>
      <c r="F110" s="187" t="s">
        <v>1207</v>
      </c>
      <c r="G110" s="187" t="s">
        <v>1207</v>
      </c>
      <c r="H110" s="22" t="s">
        <v>52</v>
      </c>
    </row>
    <row r="111" spans="1:8" ht="38.25" customHeight="1" x14ac:dyDescent="0.25">
      <c r="A111" s="9" t="s">
        <v>607</v>
      </c>
      <c r="B111" s="9" t="s">
        <v>607</v>
      </c>
      <c r="C111" s="187">
        <v>1</v>
      </c>
      <c r="D111" s="187" t="s">
        <v>1207</v>
      </c>
      <c r="E111" s="187" t="s">
        <v>1207</v>
      </c>
      <c r="F111" s="187" t="s">
        <v>1207</v>
      </c>
      <c r="G111" s="187" t="s">
        <v>1207</v>
      </c>
      <c r="H111" s="22" t="s">
        <v>53</v>
      </c>
    </row>
    <row r="112" spans="1:8" ht="38.25" customHeight="1" x14ac:dyDescent="0.25">
      <c r="C112" s="187">
        <v>1</v>
      </c>
      <c r="D112" s="187" t="s">
        <v>1207</v>
      </c>
      <c r="E112" s="187" t="s">
        <v>1207</v>
      </c>
      <c r="F112" s="187" t="s">
        <v>1207</v>
      </c>
      <c r="G112" s="187" t="s">
        <v>1207</v>
      </c>
      <c r="H112" s="22" t="s">
        <v>78</v>
      </c>
    </row>
    <row r="113" spans="1:8" ht="38.25" customHeight="1" x14ac:dyDescent="0.25">
      <c r="A113" s="9" t="s">
        <v>607</v>
      </c>
      <c r="B113" s="9" t="s">
        <v>607</v>
      </c>
      <c r="C113" s="187">
        <v>1</v>
      </c>
      <c r="D113" s="187" t="s">
        <v>1207</v>
      </c>
      <c r="E113" s="187" t="s">
        <v>1207</v>
      </c>
      <c r="F113" s="187" t="s">
        <v>1207</v>
      </c>
      <c r="G113" s="187" t="s">
        <v>1207</v>
      </c>
      <c r="H113" s="22" t="s">
        <v>33</v>
      </c>
    </row>
    <row r="114" spans="1:8" ht="38.25" customHeight="1" x14ac:dyDescent="0.25">
      <c r="C114" s="187">
        <v>1</v>
      </c>
      <c r="D114" s="187" t="s">
        <v>1207</v>
      </c>
      <c r="E114" s="187" t="s">
        <v>1207</v>
      </c>
      <c r="F114" s="187" t="s">
        <v>1207</v>
      </c>
      <c r="G114" s="187" t="s">
        <v>1207</v>
      </c>
      <c r="H114" s="23" t="s">
        <v>510</v>
      </c>
    </row>
    <row r="115" spans="1:8" ht="38.25" customHeight="1" x14ac:dyDescent="0.25">
      <c r="A115" s="9" t="s">
        <v>607</v>
      </c>
      <c r="B115" s="9" t="s">
        <v>607</v>
      </c>
      <c r="C115" s="187">
        <v>1</v>
      </c>
      <c r="D115" s="187" t="s">
        <v>1207</v>
      </c>
      <c r="E115" s="187" t="s">
        <v>1207</v>
      </c>
      <c r="F115" s="187" t="s">
        <v>1207</v>
      </c>
      <c r="G115" s="187" t="s">
        <v>1207</v>
      </c>
      <c r="H115" s="22" t="s">
        <v>203</v>
      </c>
    </row>
    <row r="116" spans="1:8" ht="38.25" customHeight="1" x14ac:dyDescent="0.25">
      <c r="C116" s="187">
        <v>1</v>
      </c>
      <c r="D116" s="187" t="s">
        <v>1207</v>
      </c>
      <c r="E116" s="187" t="s">
        <v>1207</v>
      </c>
      <c r="F116" s="187" t="s">
        <v>1207</v>
      </c>
      <c r="G116" s="187" t="s">
        <v>1207</v>
      </c>
      <c r="H116" s="22" t="s">
        <v>94</v>
      </c>
    </row>
    <row r="117" spans="1:8" ht="38.25" customHeight="1" x14ac:dyDescent="0.25">
      <c r="C117" s="187">
        <v>1</v>
      </c>
      <c r="D117" s="187" t="s">
        <v>1207</v>
      </c>
      <c r="E117" s="187" t="s">
        <v>1207</v>
      </c>
      <c r="F117" s="187" t="s">
        <v>1207</v>
      </c>
      <c r="G117" s="187" t="s">
        <v>1207</v>
      </c>
      <c r="H117" s="22" t="s">
        <v>54</v>
      </c>
    </row>
    <row r="118" spans="1:8" ht="38.25" customHeight="1" x14ac:dyDescent="0.25">
      <c r="A118" s="9" t="s">
        <v>607</v>
      </c>
      <c r="B118" s="9" t="s">
        <v>607</v>
      </c>
      <c r="C118" s="187">
        <v>1</v>
      </c>
      <c r="D118" s="187" t="s">
        <v>1207</v>
      </c>
      <c r="E118" s="187" t="s">
        <v>1207</v>
      </c>
      <c r="F118" s="187" t="s">
        <v>1207</v>
      </c>
      <c r="G118" s="187" t="s">
        <v>1207</v>
      </c>
      <c r="H118" s="22" t="s">
        <v>734</v>
      </c>
    </row>
    <row r="119" spans="1:8" ht="38.25" customHeight="1" x14ac:dyDescent="0.25">
      <c r="C119" s="187">
        <v>1</v>
      </c>
      <c r="D119" s="187" t="s">
        <v>1207</v>
      </c>
      <c r="E119" s="187" t="s">
        <v>1207</v>
      </c>
      <c r="F119" s="187" t="s">
        <v>1207</v>
      </c>
      <c r="G119" s="187" t="s">
        <v>1207</v>
      </c>
      <c r="H119" s="22" t="s">
        <v>133</v>
      </c>
    </row>
    <row r="120" spans="1:8" ht="38.25" customHeight="1" x14ac:dyDescent="0.25">
      <c r="B120" s="9" t="s">
        <v>607</v>
      </c>
      <c r="C120" s="187">
        <v>1</v>
      </c>
      <c r="D120" s="187" t="s">
        <v>1207</v>
      </c>
      <c r="E120" s="187" t="s">
        <v>1207</v>
      </c>
      <c r="F120" s="187" t="s">
        <v>1207</v>
      </c>
      <c r="G120" s="187" t="s">
        <v>1207</v>
      </c>
      <c r="H120" s="23" t="s">
        <v>557</v>
      </c>
    </row>
    <row r="121" spans="1:8" ht="38.25" customHeight="1" x14ac:dyDescent="0.25">
      <c r="C121" s="187">
        <v>1</v>
      </c>
      <c r="D121" s="187" t="s">
        <v>1207</v>
      </c>
      <c r="E121" s="187" t="s">
        <v>1207</v>
      </c>
      <c r="F121" s="187" t="s">
        <v>1207</v>
      </c>
      <c r="G121" s="187" t="s">
        <v>1207</v>
      </c>
      <c r="H121" s="22" t="s">
        <v>34</v>
      </c>
    </row>
    <row r="122" spans="1:8" ht="38.25" customHeight="1" x14ac:dyDescent="0.25">
      <c r="A122" s="9" t="s">
        <v>607</v>
      </c>
      <c r="C122" s="187">
        <v>1</v>
      </c>
      <c r="D122" s="187" t="s">
        <v>1207</v>
      </c>
      <c r="E122" s="187" t="s">
        <v>1207</v>
      </c>
      <c r="F122" s="187" t="s">
        <v>1207</v>
      </c>
      <c r="G122" s="187" t="s">
        <v>1207</v>
      </c>
      <c r="H122" s="22" t="s">
        <v>134</v>
      </c>
    </row>
    <row r="123" spans="1:8" ht="38.25" customHeight="1" x14ac:dyDescent="0.25">
      <c r="C123" s="187">
        <v>1</v>
      </c>
      <c r="D123" s="187" t="s">
        <v>1207</v>
      </c>
      <c r="E123" s="187" t="s">
        <v>1207</v>
      </c>
      <c r="F123" s="187" t="s">
        <v>1207</v>
      </c>
      <c r="G123" s="187" t="s">
        <v>1207</v>
      </c>
      <c r="H123" s="22" t="s">
        <v>95</v>
      </c>
    </row>
    <row r="124" spans="1:8" ht="38.25" customHeight="1" x14ac:dyDescent="0.25">
      <c r="A124" s="9" t="s">
        <v>607</v>
      </c>
      <c r="B124" s="9" t="s">
        <v>607</v>
      </c>
      <c r="C124" s="187">
        <v>1</v>
      </c>
      <c r="D124" s="187" t="s">
        <v>1207</v>
      </c>
      <c r="E124" s="187" t="s">
        <v>1207</v>
      </c>
      <c r="F124" s="187" t="s">
        <v>1207</v>
      </c>
      <c r="G124" s="187" t="s">
        <v>1207</v>
      </c>
      <c r="H124" s="22" t="s">
        <v>35</v>
      </c>
    </row>
    <row r="125" spans="1:8" ht="38.25" customHeight="1" x14ac:dyDescent="0.25">
      <c r="A125" s="9" t="s">
        <v>607</v>
      </c>
      <c r="B125" s="9" t="s">
        <v>607</v>
      </c>
      <c r="C125" s="187">
        <v>1</v>
      </c>
      <c r="D125" s="187" t="s">
        <v>1207</v>
      </c>
      <c r="E125" s="187" t="s">
        <v>1207</v>
      </c>
      <c r="F125" s="187" t="s">
        <v>1207</v>
      </c>
      <c r="G125" s="187" t="s">
        <v>1207</v>
      </c>
      <c r="H125" s="22" t="s">
        <v>96</v>
      </c>
    </row>
    <row r="126" spans="1:8" ht="38.25" customHeight="1" x14ac:dyDescent="0.25">
      <c r="C126" s="187">
        <v>1</v>
      </c>
      <c r="D126" s="187" t="s">
        <v>1207</v>
      </c>
      <c r="E126" s="187" t="s">
        <v>1207</v>
      </c>
      <c r="F126" s="187" t="s">
        <v>1207</v>
      </c>
      <c r="G126" s="187" t="s">
        <v>1207</v>
      </c>
      <c r="H126" s="22" t="s">
        <v>558</v>
      </c>
    </row>
    <row r="127" spans="1:8" ht="38.25" customHeight="1" x14ac:dyDescent="0.25">
      <c r="A127" s="9" t="s">
        <v>607</v>
      </c>
      <c r="C127" s="187">
        <v>1</v>
      </c>
      <c r="D127" s="187" t="s">
        <v>1207</v>
      </c>
      <c r="E127" s="187" t="s">
        <v>1207</v>
      </c>
      <c r="F127" s="187" t="s">
        <v>1207</v>
      </c>
      <c r="G127" s="187" t="s">
        <v>1207</v>
      </c>
      <c r="H127" s="22" t="s">
        <v>204</v>
      </c>
    </row>
    <row r="128" spans="1:8" ht="38.25" customHeight="1" x14ac:dyDescent="0.25">
      <c r="C128" s="187">
        <v>1</v>
      </c>
      <c r="D128" s="187" t="s">
        <v>1207</v>
      </c>
      <c r="E128" s="187" t="s">
        <v>1207</v>
      </c>
      <c r="F128" s="187" t="s">
        <v>1207</v>
      </c>
      <c r="G128" s="187" t="s">
        <v>1207</v>
      </c>
      <c r="H128" s="22" t="s">
        <v>97</v>
      </c>
    </row>
    <row r="129" spans="1:8" ht="38.25" customHeight="1" x14ac:dyDescent="0.25">
      <c r="A129" s="9" t="s">
        <v>607</v>
      </c>
      <c r="B129" s="9" t="s">
        <v>607</v>
      </c>
      <c r="C129" s="187">
        <v>1</v>
      </c>
      <c r="D129" s="187" t="s">
        <v>1207</v>
      </c>
      <c r="E129" s="187" t="s">
        <v>1207</v>
      </c>
      <c r="F129" s="187" t="s">
        <v>1207</v>
      </c>
      <c r="G129" s="187" t="s">
        <v>1207</v>
      </c>
      <c r="H129" s="22" t="s">
        <v>55</v>
      </c>
    </row>
    <row r="130" spans="1:8" ht="38.25" customHeight="1" x14ac:dyDescent="0.25">
      <c r="C130" s="187">
        <v>1</v>
      </c>
      <c r="D130" s="187" t="s">
        <v>1207</v>
      </c>
      <c r="E130" s="187" t="s">
        <v>1207</v>
      </c>
      <c r="F130" s="187" t="s">
        <v>1207</v>
      </c>
      <c r="G130" s="187" t="s">
        <v>1207</v>
      </c>
      <c r="H130" s="22" t="s">
        <v>559</v>
      </c>
    </row>
    <row r="131" spans="1:8" ht="38.25" customHeight="1" x14ac:dyDescent="0.25">
      <c r="C131" s="187" t="s">
        <v>1207</v>
      </c>
      <c r="D131" s="187" t="s">
        <v>1207</v>
      </c>
      <c r="E131" s="187">
        <v>1</v>
      </c>
      <c r="F131" s="187" t="s">
        <v>1207</v>
      </c>
      <c r="G131" s="187" t="s">
        <v>1207</v>
      </c>
      <c r="H131" s="22" t="s">
        <v>135</v>
      </c>
    </row>
    <row r="132" spans="1:8" ht="38.25" customHeight="1" x14ac:dyDescent="0.25">
      <c r="B132" s="9" t="s">
        <v>607</v>
      </c>
      <c r="C132" s="187">
        <v>1</v>
      </c>
      <c r="D132" s="187" t="s">
        <v>1207</v>
      </c>
      <c r="E132" s="187" t="s">
        <v>1207</v>
      </c>
      <c r="F132" s="187" t="s">
        <v>1207</v>
      </c>
      <c r="G132" s="187" t="s">
        <v>1207</v>
      </c>
      <c r="H132" s="22" t="s">
        <v>561</v>
      </c>
    </row>
    <row r="133" spans="1:8" ht="38.25" customHeight="1" x14ac:dyDescent="0.25">
      <c r="C133" s="187">
        <v>1</v>
      </c>
      <c r="D133" s="187" t="s">
        <v>1207</v>
      </c>
      <c r="E133" s="187" t="s">
        <v>1207</v>
      </c>
      <c r="F133" s="187" t="s">
        <v>1207</v>
      </c>
      <c r="G133" s="187" t="s">
        <v>1207</v>
      </c>
      <c r="H133" s="22" t="s">
        <v>166</v>
      </c>
    </row>
    <row r="134" spans="1:8" ht="38.25" customHeight="1" x14ac:dyDescent="0.25">
      <c r="A134" s="9" t="s">
        <v>607</v>
      </c>
      <c r="B134" s="9" t="s">
        <v>607</v>
      </c>
      <c r="C134" s="187">
        <v>1</v>
      </c>
      <c r="D134" s="187" t="s">
        <v>1207</v>
      </c>
      <c r="E134" s="187" t="s">
        <v>1207</v>
      </c>
      <c r="F134" s="187" t="s">
        <v>1207</v>
      </c>
      <c r="G134" s="187" t="s">
        <v>1207</v>
      </c>
      <c r="H134" s="22" t="s">
        <v>56</v>
      </c>
    </row>
    <row r="135" spans="1:8" ht="38.25" customHeight="1" x14ac:dyDescent="0.25">
      <c r="B135" s="9" t="s">
        <v>607</v>
      </c>
      <c r="C135" s="187">
        <v>1</v>
      </c>
      <c r="D135" s="187" t="s">
        <v>1207</v>
      </c>
      <c r="E135" s="187" t="s">
        <v>1207</v>
      </c>
      <c r="F135" s="187" t="s">
        <v>1207</v>
      </c>
      <c r="G135" s="187" t="s">
        <v>1207</v>
      </c>
      <c r="H135" s="22" t="s">
        <v>136</v>
      </c>
    </row>
    <row r="136" spans="1:8" ht="38.25" customHeight="1" x14ac:dyDescent="0.25">
      <c r="B136" s="9" t="s">
        <v>607</v>
      </c>
      <c r="C136" s="187">
        <v>1</v>
      </c>
      <c r="D136" s="187" t="s">
        <v>1207</v>
      </c>
      <c r="E136" s="187" t="s">
        <v>1207</v>
      </c>
      <c r="F136" s="187" t="s">
        <v>1207</v>
      </c>
      <c r="G136" s="187" t="s">
        <v>1207</v>
      </c>
      <c r="H136" s="22" t="s">
        <v>562</v>
      </c>
    </row>
    <row r="137" spans="1:8" ht="38.25" customHeight="1" x14ac:dyDescent="0.25">
      <c r="B137" s="9" t="s">
        <v>607</v>
      </c>
      <c r="C137" s="187">
        <v>1</v>
      </c>
      <c r="D137" s="187" t="s">
        <v>1207</v>
      </c>
      <c r="E137" s="187" t="s">
        <v>1207</v>
      </c>
      <c r="F137" s="187" t="s">
        <v>1207</v>
      </c>
      <c r="G137" s="187" t="s">
        <v>1207</v>
      </c>
      <c r="H137" s="22" t="s">
        <v>563</v>
      </c>
    </row>
    <row r="138" spans="1:8" ht="38.25" customHeight="1" x14ac:dyDescent="0.25">
      <c r="A138" s="9" t="s">
        <v>607</v>
      </c>
      <c r="B138" s="9" t="s">
        <v>607</v>
      </c>
      <c r="C138" s="187">
        <v>1</v>
      </c>
      <c r="D138" s="187" t="s">
        <v>1207</v>
      </c>
      <c r="E138" s="187" t="s">
        <v>1207</v>
      </c>
      <c r="F138" s="187" t="s">
        <v>1207</v>
      </c>
      <c r="G138" s="187" t="s">
        <v>1207</v>
      </c>
      <c r="H138" s="22" t="s">
        <v>57</v>
      </c>
    </row>
    <row r="139" spans="1:8" ht="38.25" customHeight="1" x14ac:dyDescent="0.25">
      <c r="A139" s="9" t="s">
        <v>607</v>
      </c>
      <c r="C139" s="187">
        <v>1</v>
      </c>
      <c r="D139" s="187" t="s">
        <v>1207</v>
      </c>
      <c r="E139" s="187" t="s">
        <v>1207</v>
      </c>
      <c r="F139" s="187" t="s">
        <v>1207</v>
      </c>
      <c r="G139" s="187" t="s">
        <v>1207</v>
      </c>
      <c r="H139" s="22" t="s">
        <v>98</v>
      </c>
    </row>
    <row r="140" spans="1:8" ht="38.25" customHeight="1" x14ac:dyDescent="0.25">
      <c r="C140" s="187">
        <v>1</v>
      </c>
      <c r="D140" s="187" t="s">
        <v>1207</v>
      </c>
      <c r="E140" s="187" t="s">
        <v>1207</v>
      </c>
      <c r="F140" s="187" t="s">
        <v>1207</v>
      </c>
      <c r="G140" s="187" t="s">
        <v>1207</v>
      </c>
      <c r="H140" s="22" t="s">
        <v>564</v>
      </c>
    </row>
    <row r="141" spans="1:8" ht="38.25" customHeight="1" x14ac:dyDescent="0.25">
      <c r="A141" s="9" t="s">
        <v>607</v>
      </c>
      <c r="B141" s="9" t="s">
        <v>607</v>
      </c>
      <c r="C141" s="187" t="s">
        <v>1207</v>
      </c>
      <c r="D141" s="187" t="s">
        <v>1207</v>
      </c>
      <c r="E141" s="187" t="s">
        <v>1207</v>
      </c>
      <c r="F141" s="187">
        <v>1</v>
      </c>
      <c r="G141" s="187" t="s">
        <v>1207</v>
      </c>
      <c r="H141" s="22" t="s">
        <v>99</v>
      </c>
    </row>
    <row r="142" spans="1:8" ht="38.25" customHeight="1" x14ac:dyDescent="0.25">
      <c r="C142" s="187" t="s">
        <v>1207</v>
      </c>
      <c r="D142" s="187" t="s">
        <v>1207</v>
      </c>
      <c r="E142" s="187">
        <v>1</v>
      </c>
      <c r="F142" s="187" t="s">
        <v>1207</v>
      </c>
      <c r="G142" s="187" t="s">
        <v>1207</v>
      </c>
      <c r="H142" s="22" t="s">
        <v>565</v>
      </c>
    </row>
    <row r="143" spans="1:8" ht="38.25" customHeight="1" x14ac:dyDescent="0.25">
      <c r="C143" s="187">
        <v>1</v>
      </c>
      <c r="D143" s="187" t="s">
        <v>1207</v>
      </c>
      <c r="E143" s="187" t="s">
        <v>1207</v>
      </c>
      <c r="F143" s="187" t="s">
        <v>1207</v>
      </c>
      <c r="G143" s="187" t="s">
        <v>1207</v>
      </c>
      <c r="H143" s="22" t="s">
        <v>167</v>
      </c>
    </row>
    <row r="144" spans="1:8" ht="38.25" customHeight="1" x14ac:dyDescent="0.25">
      <c r="C144" s="187">
        <v>1</v>
      </c>
      <c r="D144" s="187" t="s">
        <v>1207</v>
      </c>
      <c r="E144" s="187" t="s">
        <v>1207</v>
      </c>
      <c r="F144" s="187" t="s">
        <v>1207</v>
      </c>
      <c r="G144" s="187" t="s">
        <v>1207</v>
      </c>
      <c r="H144" s="22" t="s">
        <v>58</v>
      </c>
    </row>
    <row r="145" spans="1:8" ht="38.25" customHeight="1" x14ac:dyDescent="0.25">
      <c r="C145" s="187">
        <v>1</v>
      </c>
      <c r="D145" s="187" t="s">
        <v>1207</v>
      </c>
      <c r="E145" s="187" t="s">
        <v>1207</v>
      </c>
      <c r="F145" s="187" t="s">
        <v>1207</v>
      </c>
      <c r="G145" s="187" t="s">
        <v>1207</v>
      </c>
      <c r="H145" s="22" t="s">
        <v>100</v>
      </c>
    </row>
    <row r="146" spans="1:8" ht="38.25" customHeight="1" x14ac:dyDescent="0.25">
      <c r="A146" s="9" t="s">
        <v>607</v>
      </c>
      <c r="B146" s="9" t="s">
        <v>607</v>
      </c>
      <c r="C146" s="187">
        <v>1</v>
      </c>
      <c r="D146" s="187" t="s">
        <v>1207</v>
      </c>
      <c r="E146" s="187" t="s">
        <v>1207</v>
      </c>
      <c r="F146" s="187" t="s">
        <v>1207</v>
      </c>
      <c r="G146" s="187" t="s">
        <v>1207</v>
      </c>
      <c r="H146" s="22" t="s">
        <v>59</v>
      </c>
    </row>
    <row r="147" spans="1:8" ht="38.25" customHeight="1" x14ac:dyDescent="0.25">
      <c r="A147" s="9" t="s">
        <v>607</v>
      </c>
      <c r="C147" s="187">
        <v>1</v>
      </c>
      <c r="D147" s="187" t="s">
        <v>1207</v>
      </c>
      <c r="E147" s="187" t="s">
        <v>1207</v>
      </c>
      <c r="F147" s="187" t="s">
        <v>1207</v>
      </c>
      <c r="G147" s="187" t="s">
        <v>1207</v>
      </c>
      <c r="H147" s="22" t="s">
        <v>168</v>
      </c>
    </row>
    <row r="148" spans="1:8" ht="38.25" customHeight="1" x14ac:dyDescent="0.25">
      <c r="C148" s="187">
        <v>1</v>
      </c>
      <c r="D148" s="187" t="s">
        <v>1207</v>
      </c>
      <c r="E148" s="187" t="s">
        <v>1207</v>
      </c>
      <c r="F148" s="187" t="s">
        <v>1207</v>
      </c>
      <c r="G148" s="187" t="s">
        <v>1207</v>
      </c>
      <c r="H148" s="22" t="s">
        <v>137</v>
      </c>
    </row>
    <row r="149" spans="1:8" ht="38.25" customHeight="1" x14ac:dyDescent="0.25">
      <c r="B149" s="9" t="s">
        <v>607</v>
      </c>
      <c r="C149" s="187" t="s">
        <v>1207</v>
      </c>
      <c r="D149" s="187" t="s">
        <v>1207</v>
      </c>
      <c r="E149" s="187">
        <v>1</v>
      </c>
      <c r="F149" s="187" t="s">
        <v>1207</v>
      </c>
      <c r="G149" s="187" t="s">
        <v>1207</v>
      </c>
      <c r="H149" s="22" t="s">
        <v>541</v>
      </c>
    </row>
    <row r="150" spans="1:8" ht="38.25" customHeight="1" x14ac:dyDescent="0.25">
      <c r="A150" s="9" t="s">
        <v>607</v>
      </c>
      <c r="C150" s="187" t="s">
        <v>1207</v>
      </c>
      <c r="D150" s="187" t="s">
        <v>1207</v>
      </c>
      <c r="E150" s="187">
        <v>1</v>
      </c>
      <c r="F150" s="187" t="s">
        <v>1207</v>
      </c>
      <c r="G150" s="187" t="s">
        <v>1207</v>
      </c>
      <c r="H150" s="5" t="s">
        <v>147</v>
      </c>
    </row>
    <row r="151" spans="1:8" ht="38.25" customHeight="1" x14ac:dyDescent="0.25">
      <c r="C151" s="187">
        <v>1</v>
      </c>
      <c r="D151" s="187" t="s">
        <v>1207</v>
      </c>
      <c r="E151" s="187" t="s">
        <v>1207</v>
      </c>
      <c r="F151" s="187" t="s">
        <v>1207</v>
      </c>
      <c r="G151" s="187" t="s">
        <v>1207</v>
      </c>
      <c r="H151" s="22" t="s">
        <v>60</v>
      </c>
    </row>
    <row r="152" spans="1:8" ht="38.25" customHeight="1" x14ac:dyDescent="0.25">
      <c r="C152" s="187" t="s">
        <v>1207</v>
      </c>
      <c r="D152" s="187" t="s">
        <v>1207</v>
      </c>
      <c r="E152" s="187">
        <v>1</v>
      </c>
      <c r="F152" s="187" t="s">
        <v>1207</v>
      </c>
      <c r="G152" s="187" t="s">
        <v>1207</v>
      </c>
      <c r="H152" s="22" t="s">
        <v>566</v>
      </c>
    </row>
    <row r="153" spans="1:8" ht="38.25" customHeight="1" x14ac:dyDescent="0.25">
      <c r="C153" s="187">
        <v>1</v>
      </c>
      <c r="D153" s="187" t="s">
        <v>1207</v>
      </c>
      <c r="E153" s="187" t="s">
        <v>1207</v>
      </c>
      <c r="F153" s="187" t="s">
        <v>1207</v>
      </c>
      <c r="G153" s="187" t="s">
        <v>1207</v>
      </c>
      <c r="H153" s="22" t="s">
        <v>169</v>
      </c>
    </row>
    <row r="154" spans="1:8" ht="38.25" customHeight="1" x14ac:dyDescent="0.25">
      <c r="A154" s="9" t="s">
        <v>607</v>
      </c>
      <c r="B154" s="9" t="s">
        <v>607</v>
      </c>
      <c r="C154" s="187">
        <v>1</v>
      </c>
      <c r="D154" s="187" t="s">
        <v>1207</v>
      </c>
      <c r="E154" s="187" t="s">
        <v>1207</v>
      </c>
      <c r="F154" s="187" t="s">
        <v>1207</v>
      </c>
      <c r="G154" s="187" t="s">
        <v>1207</v>
      </c>
      <c r="H154" s="22" t="s">
        <v>61</v>
      </c>
    </row>
    <row r="155" spans="1:8" ht="38.25" customHeight="1" x14ac:dyDescent="0.25">
      <c r="C155" s="187">
        <v>1</v>
      </c>
      <c r="D155" s="187" t="s">
        <v>1207</v>
      </c>
      <c r="E155" s="187" t="s">
        <v>1207</v>
      </c>
      <c r="F155" s="187" t="s">
        <v>1207</v>
      </c>
      <c r="G155" s="187" t="s">
        <v>1207</v>
      </c>
      <c r="H155" s="22" t="s">
        <v>125</v>
      </c>
    </row>
    <row r="156" spans="1:8" ht="38.25" customHeight="1" x14ac:dyDescent="0.25">
      <c r="C156" s="187">
        <v>1</v>
      </c>
      <c r="D156" s="187" t="s">
        <v>1207</v>
      </c>
      <c r="E156" s="187" t="s">
        <v>1207</v>
      </c>
      <c r="F156" s="187" t="s">
        <v>1207</v>
      </c>
      <c r="G156" s="187" t="s">
        <v>1207</v>
      </c>
      <c r="H156" s="22" t="s">
        <v>519</v>
      </c>
    </row>
    <row r="157" spans="1:8" ht="38.25" customHeight="1" x14ac:dyDescent="0.25">
      <c r="A157" s="9" t="s">
        <v>607</v>
      </c>
      <c r="C157" s="187">
        <v>1</v>
      </c>
      <c r="D157" s="187" t="s">
        <v>1207</v>
      </c>
      <c r="E157" s="187" t="s">
        <v>1207</v>
      </c>
      <c r="F157" s="187" t="s">
        <v>1207</v>
      </c>
      <c r="G157" s="187" t="s">
        <v>1207</v>
      </c>
      <c r="H157" s="22" t="s">
        <v>101</v>
      </c>
    </row>
    <row r="158" spans="1:8" ht="38.25" customHeight="1" x14ac:dyDescent="0.25">
      <c r="C158" s="187">
        <v>1</v>
      </c>
      <c r="D158" s="187" t="s">
        <v>1207</v>
      </c>
      <c r="E158" s="187" t="s">
        <v>1207</v>
      </c>
      <c r="F158" s="187" t="s">
        <v>1207</v>
      </c>
      <c r="G158" s="187" t="s">
        <v>1207</v>
      </c>
      <c r="H158" s="22" t="s">
        <v>170</v>
      </c>
    </row>
    <row r="159" spans="1:8" ht="38.25" customHeight="1" x14ac:dyDescent="0.25">
      <c r="C159" s="187">
        <v>1</v>
      </c>
      <c r="D159" s="187" t="s">
        <v>1207</v>
      </c>
      <c r="E159" s="187" t="s">
        <v>1207</v>
      </c>
      <c r="F159" s="187" t="s">
        <v>1207</v>
      </c>
      <c r="G159" s="187" t="s">
        <v>1207</v>
      </c>
      <c r="H159" s="22" t="s">
        <v>138</v>
      </c>
    </row>
    <row r="160" spans="1:8" ht="38.25" customHeight="1" x14ac:dyDescent="0.25">
      <c r="C160" s="187">
        <v>1</v>
      </c>
      <c r="D160" s="187" t="s">
        <v>1207</v>
      </c>
      <c r="E160" s="187" t="s">
        <v>1207</v>
      </c>
      <c r="F160" s="187" t="s">
        <v>1207</v>
      </c>
      <c r="G160" s="187" t="s">
        <v>1207</v>
      </c>
      <c r="H160" s="22" t="s">
        <v>570</v>
      </c>
    </row>
    <row r="161" spans="1:8" ht="38.25" customHeight="1" x14ac:dyDescent="0.25">
      <c r="C161" s="187" t="s">
        <v>1207</v>
      </c>
      <c r="D161" s="187" t="s">
        <v>1207</v>
      </c>
      <c r="E161" s="187" t="s">
        <v>1207</v>
      </c>
      <c r="F161" s="187">
        <v>1</v>
      </c>
      <c r="G161" s="187" t="s">
        <v>1207</v>
      </c>
      <c r="H161" s="22" t="s">
        <v>571</v>
      </c>
    </row>
    <row r="162" spans="1:8" ht="38.25" customHeight="1" x14ac:dyDescent="0.25">
      <c r="A162" s="9" t="s">
        <v>607</v>
      </c>
      <c r="C162" s="187">
        <v>1</v>
      </c>
      <c r="D162" s="187" t="s">
        <v>1207</v>
      </c>
      <c r="E162" s="187" t="s">
        <v>1207</v>
      </c>
      <c r="F162" s="187" t="s">
        <v>1207</v>
      </c>
      <c r="G162" s="187" t="s">
        <v>1207</v>
      </c>
      <c r="H162" s="22" t="s">
        <v>27</v>
      </c>
    </row>
    <row r="163" spans="1:8" ht="38.25" customHeight="1" x14ac:dyDescent="0.25">
      <c r="B163" s="9" t="s">
        <v>607</v>
      </c>
      <c r="C163" s="187">
        <v>1</v>
      </c>
      <c r="D163" s="187" t="s">
        <v>1207</v>
      </c>
      <c r="E163" s="187" t="s">
        <v>1207</v>
      </c>
      <c r="F163" s="187" t="s">
        <v>1207</v>
      </c>
      <c r="G163" s="187" t="s">
        <v>1207</v>
      </c>
      <c r="H163" s="22" t="s">
        <v>62</v>
      </c>
    </row>
    <row r="164" spans="1:8" ht="38.25" customHeight="1" x14ac:dyDescent="0.25">
      <c r="A164" s="9" t="s">
        <v>607</v>
      </c>
      <c r="B164" s="9" t="s">
        <v>607</v>
      </c>
      <c r="C164" s="187">
        <v>1</v>
      </c>
      <c r="D164" s="187" t="s">
        <v>1207</v>
      </c>
      <c r="E164" s="187" t="s">
        <v>1207</v>
      </c>
      <c r="F164" s="187" t="s">
        <v>1207</v>
      </c>
      <c r="G164" s="187" t="s">
        <v>1207</v>
      </c>
      <c r="H164" s="22" t="s">
        <v>63</v>
      </c>
    </row>
    <row r="165" spans="1:8" ht="38.25" customHeight="1" x14ac:dyDescent="0.25">
      <c r="C165" s="187">
        <v>1</v>
      </c>
      <c r="D165" s="187" t="s">
        <v>1207</v>
      </c>
      <c r="E165" s="187" t="s">
        <v>1207</v>
      </c>
      <c r="F165" s="187" t="s">
        <v>1207</v>
      </c>
      <c r="G165" s="187" t="s">
        <v>1207</v>
      </c>
      <c r="H165" s="22" t="s">
        <v>64</v>
      </c>
    </row>
    <row r="166" spans="1:8" ht="38.25" customHeight="1" x14ac:dyDescent="0.25">
      <c r="C166" s="187" t="s">
        <v>1207</v>
      </c>
      <c r="D166" s="187">
        <v>1</v>
      </c>
      <c r="E166" s="187" t="s">
        <v>1207</v>
      </c>
      <c r="F166" s="187" t="s">
        <v>1207</v>
      </c>
      <c r="G166" s="187" t="s">
        <v>1207</v>
      </c>
      <c r="H166" s="22" t="s">
        <v>556</v>
      </c>
    </row>
    <row r="167" spans="1:8" ht="38.25" customHeight="1" x14ac:dyDescent="0.25">
      <c r="C167" s="187">
        <v>1</v>
      </c>
      <c r="D167" s="187" t="s">
        <v>1207</v>
      </c>
      <c r="E167" s="187" t="s">
        <v>1207</v>
      </c>
      <c r="F167" s="187" t="s">
        <v>1207</v>
      </c>
      <c r="G167" s="187" t="s">
        <v>1207</v>
      </c>
      <c r="H167" s="22" t="s">
        <v>65</v>
      </c>
    </row>
    <row r="168" spans="1:8" ht="38.25" customHeight="1" x14ac:dyDescent="0.25">
      <c r="A168" s="9" t="s">
        <v>607</v>
      </c>
      <c r="C168" s="187">
        <v>1</v>
      </c>
      <c r="D168" s="187" t="s">
        <v>1207</v>
      </c>
      <c r="E168" s="187" t="s">
        <v>1207</v>
      </c>
      <c r="F168" s="187" t="s">
        <v>1207</v>
      </c>
      <c r="G168" s="187" t="s">
        <v>1207</v>
      </c>
      <c r="H168" s="22" t="s">
        <v>66</v>
      </c>
    </row>
    <row r="169" spans="1:8" ht="38.25" customHeight="1" x14ac:dyDescent="0.25">
      <c r="C169" s="187">
        <v>1</v>
      </c>
      <c r="D169" s="187" t="s">
        <v>1207</v>
      </c>
      <c r="E169" s="187" t="s">
        <v>1207</v>
      </c>
      <c r="F169" s="187" t="s">
        <v>1207</v>
      </c>
      <c r="G169" s="187" t="s">
        <v>1207</v>
      </c>
      <c r="H169" s="22" t="s">
        <v>572</v>
      </c>
    </row>
    <row r="170" spans="1:8" ht="38.25" customHeight="1" x14ac:dyDescent="0.25">
      <c r="C170" s="187">
        <v>1</v>
      </c>
      <c r="D170" s="187" t="s">
        <v>1207</v>
      </c>
      <c r="E170" s="187" t="s">
        <v>1207</v>
      </c>
      <c r="F170" s="187" t="s">
        <v>1207</v>
      </c>
      <c r="G170" s="187" t="s">
        <v>1207</v>
      </c>
      <c r="H170" s="22" t="s">
        <v>573</v>
      </c>
    </row>
    <row r="171" spans="1:8" ht="38.25" customHeight="1" x14ac:dyDescent="0.25">
      <c r="C171" s="187" t="s">
        <v>1207</v>
      </c>
      <c r="D171" s="187" t="s">
        <v>1207</v>
      </c>
      <c r="E171" s="187">
        <v>1</v>
      </c>
      <c r="F171" s="187" t="s">
        <v>1207</v>
      </c>
      <c r="G171" s="187" t="s">
        <v>1207</v>
      </c>
      <c r="H171" s="22" t="s">
        <v>883</v>
      </c>
    </row>
    <row r="172" spans="1:8" ht="38.25" customHeight="1" x14ac:dyDescent="0.25">
      <c r="B172" s="9" t="s">
        <v>607</v>
      </c>
      <c r="C172" s="187">
        <v>1</v>
      </c>
      <c r="D172" s="187" t="s">
        <v>1207</v>
      </c>
      <c r="E172" s="187" t="s">
        <v>1207</v>
      </c>
      <c r="F172" s="187" t="s">
        <v>1207</v>
      </c>
      <c r="G172" s="187" t="s">
        <v>1207</v>
      </c>
      <c r="H172" s="22" t="s">
        <v>67</v>
      </c>
    </row>
    <row r="173" spans="1:8" ht="38.25" customHeight="1" x14ac:dyDescent="0.25">
      <c r="C173" s="187">
        <v>1</v>
      </c>
      <c r="D173" s="187" t="s">
        <v>1207</v>
      </c>
      <c r="E173" s="187" t="s">
        <v>1207</v>
      </c>
      <c r="F173" s="187" t="s">
        <v>1207</v>
      </c>
      <c r="G173" s="187" t="s">
        <v>1207</v>
      </c>
      <c r="H173" s="22" t="s">
        <v>217</v>
      </c>
    </row>
    <row r="174" spans="1:8" ht="38.25" customHeight="1" x14ac:dyDescent="0.25">
      <c r="A174" s="9" t="s">
        <v>607</v>
      </c>
      <c r="C174" s="187">
        <v>1</v>
      </c>
      <c r="D174" s="187" t="s">
        <v>1207</v>
      </c>
      <c r="E174" s="187" t="s">
        <v>1207</v>
      </c>
      <c r="F174" s="187" t="s">
        <v>1207</v>
      </c>
      <c r="G174" s="187" t="s">
        <v>1207</v>
      </c>
      <c r="H174" s="22" t="s">
        <v>781</v>
      </c>
    </row>
    <row r="175" spans="1:8" ht="38.25" customHeight="1" x14ac:dyDescent="0.25">
      <c r="C175" s="187">
        <v>1</v>
      </c>
      <c r="D175" s="187" t="s">
        <v>1207</v>
      </c>
      <c r="E175" s="187" t="s">
        <v>1207</v>
      </c>
      <c r="F175" s="187" t="s">
        <v>1207</v>
      </c>
      <c r="G175" s="187" t="s">
        <v>1207</v>
      </c>
      <c r="H175" s="22" t="s">
        <v>171</v>
      </c>
    </row>
    <row r="176" spans="1:8" ht="38.25" customHeight="1" x14ac:dyDescent="0.25">
      <c r="A176" s="9" t="s">
        <v>607</v>
      </c>
      <c r="C176" s="187">
        <v>1</v>
      </c>
      <c r="D176" s="187" t="s">
        <v>1207</v>
      </c>
      <c r="E176" s="187" t="s">
        <v>1207</v>
      </c>
      <c r="F176" s="187" t="s">
        <v>1207</v>
      </c>
      <c r="G176" s="187" t="s">
        <v>1207</v>
      </c>
      <c r="H176" s="22" t="s">
        <v>102</v>
      </c>
    </row>
    <row r="177" spans="1:8" ht="38.25" customHeight="1" x14ac:dyDescent="0.25">
      <c r="C177" s="187">
        <v>1</v>
      </c>
      <c r="D177" s="187" t="s">
        <v>1207</v>
      </c>
      <c r="E177" s="187" t="s">
        <v>1207</v>
      </c>
      <c r="F177" s="187" t="s">
        <v>1207</v>
      </c>
      <c r="G177" s="187" t="s">
        <v>1207</v>
      </c>
      <c r="H177" s="22" t="s">
        <v>172</v>
      </c>
    </row>
    <row r="178" spans="1:8" ht="38.25" customHeight="1" x14ac:dyDescent="0.25">
      <c r="C178" s="187">
        <v>1</v>
      </c>
      <c r="D178" s="187" t="s">
        <v>1207</v>
      </c>
      <c r="E178" s="187" t="s">
        <v>1207</v>
      </c>
      <c r="F178" s="187" t="s">
        <v>1207</v>
      </c>
      <c r="G178" s="187" t="s">
        <v>1207</v>
      </c>
      <c r="H178" s="22" t="s">
        <v>103</v>
      </c>
    </row>
    <row r="179" spans="1:8" ht="38.25" customHeight="1" x14ac:dyDescent="0.25">
      <c r="C179" s="187" t="s">
        <v>1207</v>
      </c>
      <c r="D179" s="187" t="s">
        <v>1207</v>
      </c>
      <c r="E179" s="187">
        <v>1</v>
      </c>
      <c r="F179" s="187" t="s">
        <v>1207</v>
      </c>
      <c r="G179" s="187" t="s">
        <v>1207</v>
      </c>
      <c r="H179" s="5" t="s">
        <v>121</v>
      </c>
    </row>
    <row r="180" spans="1:8" ht="38.25" customHeight="1" x14ac:dyDescent="0.25">
      <c r="A180" s="9" t="s">
        <v>607</v>
      </c>
      <c r="C180" s="187">
        <v>1</v>
      </c>
      <c r="D180" s="187" t="s">
        <v>1207</v>
      </c>
      <c r="E180" s="187" t="s">
        <v>1207</v>
      </c>
      <c r="F180" s="187" t="s">
        <v>1207</v>
      </c>
      <c r="G180" s="187" t="s">
        <v>1207</v>
      </c>
      <c r="H180" s="22" t="s">
        <v>104</v>
      </c>
    </row>
    <row r="181" spans="1:8" ht="38.25" customHeight="1" x14ac:dyDescent="0.25">
      <c r="A181" s="9" t="s">
        <v>607</v>
      </c>
      <c r="B181" s="9" t="s">
        <v>607</v>
      </c>
      <c r="C181" s="187">
        <v>1</v>
      </c>
      <c r="D181" s="187" t="s">
        <v>1207</v>
      </c>
      <c r="E181" s="187" t="s">
        <v>1207</v>
      </c>
      <c r="F181" s="187" t="s">
        <v>1207</v>
      </c>
      <c r="G181" s="187" t="s">
        <v>1207</v>
      </c>
      <c r="H181" s="22" t="s">
        <v>105</v>
      </c>
    </row>
    <row r="182" spans="1:8" ht="38.25" customHeight="1" x14ac:dyDescent="0.25">
      <c r="C182" s="187">
        <v>1</v>
      </c>
      <c r="D182" s="187" t="s">
        <v>1207</v>
      </c>
      <c r="E182" s="187" t="s">
        <v>1207</v>
      </c>
      <c r="F182" s="187" t="s">
        <v>1207</v>
      </c>
      <c r="G182" s="187" t="s">
        <v>1207</v>
      </c>
      <c r="H182" s="22" t="s">
        <v>173</v>
      </c>
    </row>
    <row r="183" spans="1:8" ht="38.25" customHeight="1" x14ac:dyDescent="0.25">
      <c r="C183" s="187">
        <v>1</v>
      </c>
      <c r="D183" s="187" t="s">
        <v>1207</v>
      </c>
      <c r="E183" s="187" t="s">
        <v>1207</v>
      </c>
      <c r="F183" s="187" t="s">
        <v>1207</v>
      </c>
      <c r="G183" s="187" t="s">
        <v>1207</v>
      </c>
      <c r="H183" s="22" t="s">
        <v>520</v>
      </c>
    </row>
    <row r="184" spans="1:8" ht="38.25" customHeight="1" x14ac:dyDescent="0.25">
      <c r="C184" s="187">
        <v>1</v>
      </c>
      <c r="D184" s="187" t="s">
        <v>1207</v>
      </c>
      <c r="E184" s="187" t="s">
        <v>1207</v>
      </c>
      <c r="F184" s="187" t="s">
        <v>1207</v>
      </c>
      <c r="G184" s="187" t="s">
        <v>1207</v>
      </c>
      <c r="H184" s="22" t="s">
        <v>576</v>
      </c>
    </row>
    <row r="185" spans="1:8" ht="38.25" customHeight="1" x14ac:dyDescent="0.25">
      <c r="B185" s="9" t="s">
        <v>607</v>
      </c>
      <c r="C185" s="187">
        <v>1</v>
      </c>
      <c r="D185" s="187" t="s">
        <v>1207</v>
      </c>
      <c r="E185" s="187" t="s">
        <v>1207</v>
      </c>
      <c r="F185" s="187" t="s">
        <v>1207</v>
      </c>
      <c r="G185" s="187" t="s">
        <v>1207</v>
      </c>
      <c r="H185" s="22" t="s">
        <v>68</v>
      </c>
    </row>
    <row r="186" spans="1:8" ht="38.25" customHeight="1" x14ac:dyDescent="0.25">
      <c r="B186" s="9" t="s">
        <v>607</v>
      </c>
      <c r="C186" s="187">
        <v>1</v>
      </c>
      <c r="D186" s="187" t="s">
        <v>1207</v>
      </c>
      <c r="E186" s="187" t="s">
        <v>1207</v>
      </c>
      <c r="F186" s="187" t="s">
        <v>1207</v>
      </c>
      <c r="G186" s="187" t="s">
        <v>1207</v>
      </c>
      <c r="H186" s="22" t="s">
        <v>69</v>
      </c>
    </row>
    <row r="187" spans="1:8" ht="38.25" customHeight="1" x14ac:dyDescent="0.25">
      <c r="A187" s="9" t="s">
        <v>607</v>
      </c>
      <c r="C187" s="187">
        <v>1</v>
      </c>
      <c r="D187" s="187" t="s">
        <v>1207</v>
      </c>
      <c r="E187" s="187" t="s">
        <v>1207</v>
      </c>
      <c r="F187" s="187" t="s">
        <v>1207</v>
      </c>
      <c r="G187" s="187" t="s">
        <v>1207</v>
      </c>
      <c r="H187" s="22" t="s">
        <v>174</v>
      </c>
    </row>
    <row r="188" spans="1:8" ht="38.25" customHeight="1" x14ac:dyDescent="0.25">
      <c r="A188" s="9" t="s">
        <v>607</v>
      </c>
      <c r="C188" s="187">
        <v>1</v>
      </c>
      <c r="D188" s="187" t="s">
        <v>1207</v>
      </c>
      <c r="E188" s="187" t="s">
        <v>1207</v>
      </c>
      <c r="F188" s="187" t="s">
        <v>1207</v>
      </c>
      <c r="G188" s="187" t="s">
        <v>1207</v>
      </c>
      <c r="H188" s="22" t="s">
        <v>36</v>
      </c>
    </row>
    <row r="189" spans="1:8" ht="38.25" customHeight="1" x14ac:dyDescent="0.25">
      <c r="A189" s="9" t="s">
        <v>607</v>
      </c>
      <c r="B189" s="9" t="s">
        <v>607</v>
      </c>
      <c r="C189" s="187">
        <v>1</v>
      </c>
      <c r="D189" s="187" t="s">
        <v>1207</v>
      </c>
      <c r="E189" s="187" t="s">
        <v>1207</v>
      </c>
      <c r="F189" s="187" t="s">
        <v>1207</v>
      </c>
      <c r="G189" s="187" t="s">
        <v>1207</v>
      </c>
      <c r="H189" s="22" t="s">
        <v>106</v>
      </c>
    </row>
    <row r="190" spans="1:8" ht="38.25" customHeight="1" x14ac:dyDescent="0.25">
      <c r="A190" s="9" t="s">
        <v>607</v>
      </c>
      <c r="C190" s="187">
        <v>1</v>
      </c>
      <c r="D190" s="187" t="s">
        <v>1207</v>
      </c>
      <c r="E190" s="187" t="s">
        <v>1207</v>
      </c>
      <c r="F190" s="187" t="s">
        <v>1207</v>
      </c>
      <c r="G190" s="187" t="s">
        <v>1207</v>
      </c>
      <c r="H190" s="22" t="s">
        <v>25</v>
      </c>
    </row>
    <row r="191" spans="1:8" ht="38.25" customHeight="1" x14ac:dyDescent="0.25">
      <c r="A191" s="9" t="s">
        <v>607</v>
      </c>
      <c r="B191" s="9" t="s">
        <v>607</v>
      </c>
      <c r="C191" s="187">
        <v>1</v>
      </c>
      <c r="D191" s="187" t="s">
        <v>1207</v>
      </c>
      <c r="E191" s="187" t="s">
        <v>1207</v>
      </c>
      <c r="F191" s="187" t="s">
        <v>1207</v>
      </c>
      <c r="G191" s="187" t="s">
        <v>1207</v>
      </c>
      <c r="H191" s="23" t="s">
        <v>577</v>
      </c>
    </row>
    <row r="192" spans="1:8" ht="38.25" customHeight="1" x14ac:dyDescent="0.25">
      <c r="C192" s="187">
        <v>1</v>
      </c>
      <c r="D192" s="187" t="s">
        <v>1207</v>
      </c>
      <c r="E192" s="187" t="s">
        <v>1207</v>
      </c>
      <c r="F192" s="187" t="s">
        <v>1207</v>
      </c>
      <c r="G192" s="187" t="s">
        <v>1207</v>
      </c>
      <c r="H192" s="22" t="s">
        <v>107</v>
      </c>
    </row>
    <row r="193" spans="1:8" ht="38.25" customHeight="1" x14ac:dyDescent="0.25">
      <c r="C193" s="187">
        <v>1</v>
      </c>
      <c r="D193" s="187" t="s">
        <v>1207</v>
      </c>
      <c r="E193" s="187" t="s">
        <v>1207</v>
      </c>
      <c r="F193" s="187" t="s">
        <v>1207</v>
      </c>
      <c r="G193" s="187" t="s">
        <v>1207</v>
      </c>
      <c r="H193" s="22" t="s">
        <v>578</v>
      </c>
    </row>
    <row r="194" spans="1:8" ht="38.25" customHeight="1" x14ac:dyDescent="0.25">
      <c r="C194" s="187">
        <v>1</v>
      </c>
      <c r="D194" s="187" t="s">
        <v>1207</v>
      </c>
      <c r="E194" s="187" t="s">
        <v>1207</v>
      </c>
      <c r="F194" s="187" t="s">
        <v>1207</v>
      </c>
      <c r="G194" s="187" t="s">
        <v>1207</v>
      </c>
      <c r="H194" s="22" t="s">
        <v>175</v>
      </c>
    </row>
    <row r="195" spans="1:8" ht="38.25" customHeight="1" x14ac:dyDescent="0.25">
      <c r="A195" s="9" t="s">
        <v>607</v>
      </c>
      <c r="B195" s="9" t="s">
        <v>607</v>
      </c>
      <c r="C195" s="187">
        <v>1</v>
      </c>
      <c r="D195" s="187" t="s">
        <v>1207</v>
      </c>
      <c r="E195" s="187" t="s">
        <v>1207</v>
      </c>
      <c r="F195" s="187" t="s">
        <v>1207</v>
      </c>
      <c r="G195" s="187" t="s">
        <v>1207</v>
      </c>
      <c r="H195" s="22" t="s">
        <v>70</v>
      </c>
    </row>
    <row r="196" spans="1:8" ht="38.25" customHeight="1" x14ac:dyDescent="0.25">
      <c r="A196" s="9" t="s">
        <v>607</v>
      </c>
      <c r="C196" s="187">
        <v>1</v>
      </c>
      <c r="D196" s="187" t="s">
        <v>1207</v>
      </c>
      <c r="E196" s="187" t="s">
        <v>1207</v>
      </c>
      <c r="F196" s="187" t="s">
        <v>1207</v>
      </c>
      <c r="G196" s="187" t="s">
        <v>1207</v>
      </c>
      <c r="H196" s="22" t="s">
        <v>804</v>
      </c>
    </row>
    <row r="197" spans="1:8" ht="38.25" customHeight="1" x14ac:dyDescent="0.25">
      <c r="C197" s="187">
        <v>1</v>
      </c>
      <c r="D197" s="187" t="s">
        <v>1207</v>
      </c>
      <c r="E197" s="187" t="s">
        <v>1207</v>
      </c>
      <c r="F197" s="187" t="s">
        <v>1207</v>
      </c>
      <c r="G197" s="187" t="s">
        <v>1207</v>
      </c>
      <c r="H197" s="22" t="s">
        <v>79</v>
      </c>
    </row>
    <row r="198" spans="1:8" ht="38.25" customHeight="1" x14ac:dyDescent="0.25">
      <c r="A198" s="9" t="s">
        <v>607</v>
      </c>
      <c r="B198" s="9" t="s">
        <v>607</v>
      </c>
      <c r="C198" s="187">
        <v>1</v>
      </c>
      <c r="D198" s="187" t="s">
        <v>1207</v>
      </c>
      <c r="E198" s="187" t="s">
        <v>1207</v>
      </c>
      <c r="F198" s="187" t="s">
        <v>1207</v>
      </c>
      <c r="G198" s="187" t="s">
        <v>1207</v>
      </c>
      <c r="H198" s="22" t="s">
        <v>71</v>
      </c>
    </row>
    <row r="199" spans="1:8" ht="38.25" customHeight="1" x14ac:dyDescent="0.25">
      <c r="C199" s="187">
        <v>1</v>
      </c>
      <c r="D199" s="187" t="s">
        <v>1207</v>
      </c>
      <c r="E199" s="187" t="s">
        <v>1207</v>
      </c>
      <c r="F199" s="187" t="s">
        <v>1207</v>
      </c>
      <c r="G199" s="187" t="s">
        <v>1207</v>
      </c>
      <c r="H199" s="22" t="s">
        <v>579</v>
      </c>
    </row>
    <row r="200" spans="1:8" ht="38.25" customHeight="1" x14ac:dyDescent="0.25">
      <c r="C200" s="187">
        <v>1</v>
      </c>
      <c r="D200" s="187" t="s">
        <v>1207</v>
      </c>
      <c r="E200" s="187" t="s">
        <v>1207</v>
      </c>
      <c r="F200" s="187" t="s">
        <v>1207</v>
      </c>
      <c r="G200" s="187" t="s">
        <v>1207</v>
      </c>
      <c r="H200" s="22" t="s">
        <v>580</v>
      </c>
    </row>
    <row r="201" spans="1:8" ht="38.25" customHeight="1" x14ac:dyDescent="0.25">
      <c r="C201" s="187">
        <v>1</v>
      </c>
      <c r="D201" s="187" t="s">
        <v>1207</v>
      </c>
      <c r="E201" s="187" t="s">
        <v>1207</v>
      </c>
      <c r="F201" s="187" t="s">
        <v>1207</v>
      </c>
      <c r="G201" s="187" t="s">
        <v>1207</v>
      </c>
      <c r="H201" s="22" t="s">
        <v>176</v>
      </c>
    </row>
    <row r="202" spans="1:8" ht="38.25" customHeight="1" x14ac:dyDescent="0.25">
      <c r="A202" s="9" t="s">
        <v>607</v>
      </c>
      <c r="B202" s="9" t="s">
        <v>607</v>
      </c>
      <c r="C202" s="187">
        <v>1</v>
      </c>
      <c r="D202" s="187" t="s">
        <v>1207</v>
      </c>
      <c r="E202" s="187" t="s">
        <v>1207</v>
      </c>
      <c r="F202" s="187" t="s">
        <v>1207</v>
      </c>
      <c r="G202" s="187" t="s">
        <v>1207</v>
      </c>
      <c r="H202" s="22" t="s">
        <v>205</v>
      </c>
    </row>
    <row r="203" spans="1:8" ht="38.25" customHeight="1" x14ac:dyDescent="0.25">
      <c r="A203" s="9" t="s">
        <v>607</v>
      </c>
      <c r="C203" s="187" t="s">
        <v>1207</v>
      </c>
      <c r="D203" s="187" t="s">
        <v>1207</v>
      </c>
      <c r="E203" s="187" t="s">
        <v>1207</v>
      </c>
      <c r="F203" s="187">
        <v>1</v>
      </c>
      <c r="G203" s="187" t="s">
        <v>1207</v>
      </c>
      <c r="H203" s="22" t="s">
        <v>177</v>
      </c>
    </row>
    <row r="204" spans="1:8" ht="38.25" customHeight="1" x14ac:dyDescent="0.25">
      <c r="C204" s="187">
        <v>1</v>
      </c>
      <c r="D204" s="187" t="s">
        <v>1207</v>
      </c>
      <c r="E204" s="187" t="s">
        <v>1207</v>
      </c>
      <c r="F204" s="187" t="s">
        <v>1207</v>
      </c>
      <c r="G204" s="187" t="s">
        <v>1207</v>
      </c>
      <c r="H204" s="22" t="s">
        <v>178</v>
      </c>
    </row>
    <row r="205" spans="1:8" ht="38.25" customHeight="1" x14ac:dyDescent="0.25">
      <c r="B205" s="9" t="s">
        <v>607</v>
      </c>
      <c r="C205" s="187">
        <v>1</v>
      </c>
      <c r="D205" s="187" t="s">
        <v>1207</v>
      </c>
      <c r="E205" s="187" t="s">
        <v>1207</v>
      </c>
      <c r="F205" s="187" t="s">
        <v>1207</v>
      </c>
      <c r="G205" s="187" t="s">
        <v>1207</v>
      </c>
      <c r="H205" s="22" t="s">
        <v>206</v>
      </c>
    </row>
    <row r="206" spans="1:8" ht="38.25" customHeight="1" x14ac:dyDescent="0.25">
      <c r="C206" s="187">
        <v>1</v>
      </c>
      <c r="D206" s="187" t="s">
        <v>1207</v>
      </c>
      <c r="E206" s="187" t="s">
        <v>1207</v>
      </c>
      <c r="F206" s="187" t="s">
        <v>1207</v>
      </c>
      <c r="G206" s="187" t="s">
        <v>1207</v>
      </c>
      <c r="H206" s="22" t="s">
        <v>207</v>
      </c>
    </row>
    <row r="207" spans="1:8" ht="38.25" customHeight="1" x14ac:dyDescent="0.25">
      <c r="B207" s="9" t="s">
        <v>607</v>
      </c>
      <c r="C207" s="187">
        <v>1</v>
      </c>
      <c r="D207" s="187" t="s">
        <v>1207</v>
      </c>
      <c r="E207" s="187" t="s">
        <v>1207</v>
      </c>
      <c r="F207" s="187" t="s">
        <v>1207</v>
      </c>
      <c r="G207" s="187" t="s">
        <v>1207</v>
      </c>
      <c r="H207" s="22" t="s">
        <v>179</v>
      </c>
    </row>
    <row r="208" spans="1:8" ht="38.25" customHeight="1" x14ac:dyDescent="0.25">
      <c r="A208" s="9" t="s">
        <v>607</v>
      </c>
      <c r="C208" s="187" t="s">
        <v>1207</v>
      </c>
      <c r="D208" s="187">
        <v>1</v>
      </c>
      <c r="E208" s="187" t="s">
        <v>1207</v>
      </c>
      <c r="F208" s="187" t="s">
        <v>1207</v>
      </c>
      <c r="G208" s="187" t="s">
        <v>1207</v>
      </c>
      <c r="H208" s="22" t="s">
        <v>582</v>
      </c>
    </row>
    <row r="209" spans="1:8" ht="38.25" customHeight="1" x14ac:dyDescent="0.25">
      <c r="C209" s="187">
        <v>1</v>
      </c>
      <c r="D209" s="187" t="s">
        <v>1207</v>
      </c>
      <c r="E209" s="187" t="s">
        <v>1207</v>
      </c>
      <c r="F209" s="187" t="s">
        <v>1207</v>
      </c>
      <c r="G209" s="187" t="s">
        <v>1207</v>
      </c>
      <c r="H209" s="22" t="s">
        <v>80</v>
      </c>
    </row>
    <row r="210" spans="1:8" ht="38.25" customHeight="1" x14ac:dyDescent="0.25">
      <c r="C210" s="187" t="s">
        <v>1207</v>
      </c>
      <c r="D210" s="187" t="s">
        <v>1207</v>
      </c>
      <c r="E210" s="187" t="s">
        <v>1207</v>
      </c>
      <c r="F210" s="187">
        <v>1</v>
      </c>
      <c r="G210" s="187" t="s">
        <v>1207</v>
      </c>
      <c r="H210" s="22" t="s">
        <v>583</v>
      </c>
    </row>
    <row r="211" spans="1:8" ht="38.25" customHeight="1" x14ac:dyDescent="0.25">
      <c r="C211" s="187">
        <v>1</v>
      </c>
      <c r="D211" s="187" t="s">
        <v>1207</v>
      </c>
      <c r="E211" s="187" t="s">
        <v>1207</v>
      </c>
      <c r="F211" s="187" t="s">
        <v>1207</v>
      </c>
      <c r="G211" s="187" t="s">
        <v>1207</v>
      </c>
      <c r="H211" s="22" t="s">
        <v>584</v>
      </c>
    </row>
    <row r="212" spans="1:8" ht="38.25" customHeight="1" x14ac:dyDescent="0.25">
      <c r="A212" s="9" t="s">
        <v>607</v>
      </c>
      <c r="C212" s="187">
        <v>1</v>
      </c>
      <c r="D212" s="187" t="s">
        <v>1207</v>
      </c>
      <c r="E212" s="187" t="s">
        <v>1207</v>
      </c>
      <c r="F212" s="187" t="s">
        <v>1207</v>
      </c>
      <c r="G212" s="187" t="s">
        <v>1207</v>
      </c>
      <c r="H212" s="22" t="s">
        <v>108</v>
      </c>
    </row>
    <row r="213" spans="1:8" ht="38.25" customHeight="1" x14ac:dyDescent="0.25">
      <c r="B213" s="9" t="s">
        <v>607</v>
      </c>
      <c r="C213" s="187">
        <v>1</v>
      </c>
      <c r="D213" s="187" t="s">
        <v>1207</v>
      </c>
      <c r="E213" s="187" t="s">
        <v>1207</v>
      </c>
      <c r="F213" s="187" t="s">
        <v>1207</v>
      </c>
      <c r="G213" s="187" t="s">
        <v>1207</v>
      </c>
      <c r="H213" s="22" t="s">
        <v>72</v>
      </c>
    </row>
    <row r="214" spans="1:8" ht="38.25" customHeight="1" x14ac:dyDescent="0.25">
      <c r="A214" s="9" t="s">
        <v>607</v>
      </c>
      <c r="B214" s="9" t="s">
        <v>607</v>
      </c>
      <c r="C214" s="187">
        <v>1</v>
      </c>
      <c r="D214" s="187" t="s">
        <v>1207</v>
      </c>
      <c r="E214" s="187" t="s">
        <v>1207</v>
      </c>
      <c r="F214" s="187" t="s">
        <v>1207</v>
      </c>
      <c r="G214" s="187" t="s">
        <v>1207</v>
      </c>
      <c r="H214" s="22" t="s">
        <v>180</v>
      </c>
    </row>
    <row r="215" spans="1:8" ht="38.25" customHeight="1" x14ac:dyDescent="0.25">
      <c r="C215" s="187">
        <v>1</v>
      </c>
      <c r="D215" s="187" t="s">
        <v>1207</v>
      </c>
      <c r="E215" s="187" t="s">
        <v>1207</v>
      </c>
      <c r="F215" s="187" t="s">
        <v>1207</v>
      </c>
      <c r="G215" s="187" t="s">
        <v>1207</v>
      </c>
      <c r="H215" s="22" t="s">
        <v>575</v>
      </c>
    </row>
    <row r="216" spans="1:8" ht="38.25" customHeight="1" x14ac:dyDescent="0.25">
      <c r="A216" s="9" t="s">
        <v>607</v>
      </c>
      <c r="B216" s="9" t="s">
        <v>607</v>
      </c>
      <c r="C216" s="187">
        <v>1</v>
      </c>
      <c r="D216" s="187" t="s">
        <v>1207</v>
      </c>
      <c r="E216" s="187" t="s">
        <v>1207</v>
      </c>
      <c r="F216" s="187" t="s">
        <v>1207</v>
      </c>
      <c r="G216" s="187" t="s">
        <v>1207</v>
      </c>
      <c r="H216" s="22" t="s">
        <v>208</v>
      </c>
    </row>
    <row r="217" spans="1:8" ht="38.25" customHeight="1" x14ac:dyDescent="0.25">
      <c r="C217" s="187">
        <v>1</v>
      </c>
      <c r="D217" s="187" t="s">
        <v>1207</v>
      </c>
      <c r="E217" s="187" t="s">
        <v>1207</v>
      </c>
      <c r="F217" s="187" t="s">
        <v>1207</v>
      </c>
      <c r="G217" s="187" t="s">
        <v>1207</v>
      </c>
      <c r="H217" s="22" t="s">
        <v>139</v>
      </c>
    </row>
    <row r="218" spans="1:8" ht="38.25" customHeight="1" x14ac:dyDescent="0.25">
      <c r="C218" s="187">
        <v>1</v>
      </c>
      <c r="D218" s="187" t="s">
        <v>1207</v>
      </c>
      <c r="E218" s="187" t="s">
        <v>1207</v>
      </c>
      <c r="F218" s="187" t="s">
        <v>1207</v>
      </c>
      <c r="G218" s="187" t="s">
        <v>1207</v>
      </c>
      <c r="H218" s="22" t="s">
        <v>181</v>
      </c>
    </row>
    <row r="219" spans="1:8" ht="38.25" customHeight="1" x14ac:dyDescent="0.25">
      <c r="A219" s="9" t="s">
        <v>607</v>
      </c>
      <c r="B219" s="9" t="s">
        <v>607</v>
      </c>
      <c r="C219" s="187">
        <v>1</v>
      </c>
      <c r="D219" s="187" t="s">
        <v>1207</v>
      </c>
      <c r="E219" s="187" t="s">
        <v>1207</v>
      </c>
      <c r="F219" s="187" t="s">
        <v>1207</v>
      </c>
      <c r="G219" s="187" t="s">
        <v>1207</v>
      </c>
      <c r="H219" s="22" t="s">
        <v>140</v>
      </c>
    </row>
    <row r="220" spans="1:8" ht="38.25" customHeight="1" x14ac:dyDescent="0.25">
      <c r="C220" s="187">
        <v>1</v>
      </c>
      <c r="D220" s="187" t="s">
        <v>1207</v>
      </c>
      <c r="E220" s="187" t="s">
        <v>1207</v>
      </c>
      <c r="F220" s="187" t="s">
        <v>1207</v>
      </c>
      <c r="G220" s="187" t="s">
        <v>1207</v>
      </c>
      <c r="H220" s="22" t="s">
        <v>586</v>
      </c>
    </row>
    <row r="221" spans="1:8" ht="38.25" customHeight="1" x14ac:dyDescent="0.25">
      <c r="A221" s="9" t="s">
        <v>607</v>
      </c>
      <c r="C221" s="187">
        <v>1</v>
      </c>
      <c r="D221" s="187" t="s">
        <v>1207</v>
      </c>
      <c r="E221" s="187" t="s">
        <v>1207</v>
      </c>
      <c r="F221" s="187" t="s">
        <v>1207</v>
      </c>
      <c r="G221" s="187" t="s">
        <v>1207</v>
      </c>
      <c r="H221" s="22" t="s">
        <v>109</v>
      </c>
    </row>
    <row r="222" spans="1:8" ht="38.25" customHeight="1" x14ac:dyDescent="0.25">
      <c r="C222" s="187">
        <v>1</v>
      </c>
      <c r="D222" s="187" t="s">
        <v>1207</v>
      </c>
      <c r="E222" s="187" t="s">
        <v>1207</v>
      </c>
      <c r="F222" s="187" t="s">
        <v>1207</v>
      </c>
      <c r="G222" s="187" t="s">
        <v>1207</v>
      </c>
      <c r="H222" s="22" t="s">
        <v>141</v>
      </c>
    </row>
    <row r="223" spans="1:8" ht="38.25" customHeight="1" x14ac:dyDescent="0.25">
      <c r="B223" s="9" t="s">
        <v>607</v>
      </c>
      <c r="C223" s="187">
        <v>1</v>
      </c>
      <c r="D223" s="187" t="s">
        <v>1207</v>
      </c>
      <c r="E223" s="187" t="s">
        <v>1207</v>
      </c>
      <c r="F223" s="187" t="s">
        <v>1207</v>
      </c>
      <c r="G223" s="187" t="s">
        <v>1207</v>
      </c>
      <c r="H223" s="22" t="s">
        <v>142</v>
      </c>
    </row>
    <row r="224" spans="1:8" ht="38.25" customHeight="1" x14ac:dyDescent="0.25">
      <c r="A224" s="9" t="s">
        <v>607</v>
      </c>
      <c r="C224" s="187">
        <v>1</v>
      </c>
      <c r="D224" s="187" t="s">
        <v>1207</v>
      </c>
      <c r="E224" s="187" t="s">
        <v>1207</v>
      </c>
      <c r="F224" s="187" t="s">
        <v>1207</v>
      </c>
      <c r="G224" s="187" t="s">
        <v>1207</v>
      </c>
      <c r="H224" s="22" t="s">
        <v>182</v>
      </c>
    </row>
    <row r="225" spans="1:8" ht="38.25" customHeight="1" x14ac:dyDescent="0.25">
      <c r="B225" s="9" t="s">
        <v>607</v>
      </c>
      <c r="C225" s="187">
        <v>1</v>
      </c>
      <c r="D225" s="187" t="s">
        <v>1207</v>
      </c>
      <c r="E225" s="187" t="s">
        <v>1207</v>
      </c>
      <c r="F225" s="187" t="s">
        <v>1207</v>
      </c>
      <c r="G225" s="187" t="s">
        <v>1207</v>
      </c>
      <c r="H225" s="42" t="s">
        <v>37</v>
      </c>
    </row>
    <row r="226" spans="1:8" ht="38.25" customHeight="1" x14ac:dyDescent="0.25">
      <c r="C226" s="187">
        <v>1</v>
      </c>
      <c r="D226" s="187" t="s">
        <v>1207</v>
      </c>
      <c r="E226" s="187" t="s">
        <v>1207</v>
      </c>
      <c r="F226" s="187" t="s">
        <v>1207</v>
      </c>
      <c r="G226" s="187" t="s">
        <v>1207</v>
      </c>
      <c r="H226" s="23" t="s">
        <v>587</v>
      </c>
    </row>
    <row r="227" spans="1:8" ht="38.25" customHeight="1" x14ac:dyDescent="0.25">
      <c r="C227" s="187">
        <v>1</v>
      </c>
      <c r="D227" s="187" t="s">
        <v>1207</v>
      </c>
      <c r="E227" s="187" t="s">
        <v>1207</v>
      </c>
      <c r="F227" s="187" t="s">
        <v>1207</v>
      </c>
      <c r="G227" s="187" t="s">
        <v>1207</v>
      </c>
      <c r="H227" s="23" t="s">
        <v>588</v>
      </c>
    </row>
    <row r="228" spans="1:8" ht="38.25" customHeight="1" x14ac:dyDescent="0.25">
      <c r="C228" s="187">
        <v>1</v>
      </c>
      <c r="D228" s="187" t="s">
        <v>1207</v>
      </c>
      <c r="E228" s="187" t="s">
        <v>1207</v>
      </c>
      <c r="F228" s="187" t="s">
        <v>1207</v>
      </c>
      <c r="G228" s="187" t="s">
        <v>1207</v>
      </c>
      <c r="H228" s="23" t="s">
        <v>589</v>
      </c>
    </row>
    <row r="229" spans="1:8" ht="38.25" customHeight="1" x14ac:dyDescent="0.25">
      <c r="A229" s="9" t="s">
        <v>607</v>
      </c>
      <c r="C229" s="187">
        <v>1</v>
      </c>
      <c r="D229" s="187" t="s">
        <v>1207</v>
      </c>
      <c r="E229" s="187" t="s">
        <v>1207</v>
      </c>
      <c r="F229" s="187" t="s">
        <v>1207</v>
      </c>
      <c r="G229" s="187" t="s">
        <v>1207</v>
      </c>
      <c r="H229" s="22" t="s">
        <v>183</v>
      </c>
    </row>
    <row r="230" spans="1:8" ht="38.25" customHeight="1" x14ac:dyDescent="0.25">
      <c r="A230" s="9" t="s">
        <v>607</v>
      </c>
      <c r="C230" s="187">
        <v>1</v>
      </c>
      <c r="D230" s="187" t="s">
        <v>1207</v>
      </c>
      <c r="E230" s="187" t="s">
        <v>1207</v>
      </c>
      <c r="F230" s="187" t="s">
        <v>1207</v>
      </c>
      <c r="G230" s="187" t="s">
        <v>1207</v>
      </c>
      <c r="H230" s="22" t="s">
        <v>184</v>
      </c>
    </row>
    <row r="231" spans="1:8" ht="38.25" customHeight="1" x14ac:dyDescent="0.25">
      <c r="C231" s="187">
        <v>1</v>
      </c>
      <c r="D231" s="187" t="s">
        <v>1207</v>
      </c>
      <c r="E231" s="187" t="s">
        <v>1207</v>
      </c>
      <c r="F231" s="187" t="s">
        <v>1207</v>
      </c>
      <c r="G231" s="187" t="s">
        <v>1207</v>
      </c>
      <c r="H231" s="22" t="s">
        <v>185</v>
      </c>
    </row>
    <row r="232" spans="1:8" ht="38.25" customHeight="1" x14ac:dyDescent="0.25">
      <c r="C232" s="187">
        <v>1</v>
      </c>
      <c r="D232" s="187" t="s">
        <v>1207</v>
      </c>
      <c r="E232" s="187" t="s">
        <v>1207</v>
      </c>
      <c r="F232" s="187" t="s">
        <v>1207</v>
      </c>
      <c r="G232" s="187" t="s">
        <v>1207</v>
      </c>
      <c r="H232" s="22" t="s">
        <v>590</v>
      </c>
    </row>
    <row r="233" spans="1:8" ht="38.25" customHeight="1" x14ac:dyDescent="0.25">
      <c r="A233" s="9" t="s">
        <v>607</v>
      </c>
      <c r="C233" s="187">
        <v>1</v>
      </c>
      <c r="D233" s="187" t="s">
        <v>1207</v>
      </c>
      <c r="E233" s="187" t="s">
        <v>1207</v>
      </c>
      <c r="F233" s="187" t="s">
        <v>1207</v>
      </c>
      <c r="G233" s="187" t="s">
        <v>1207</v>
      </c>
      <c r="H233" s="22" t="s">
        <v>186</v>
      </c>
    </row>
    <row r="234" spans="1:8" ht="38.25" customHeight="1" x14ac:dyDescent="0.25">
      <c r="C234" s="187" t="s">
        <v>1207</v>
      </c>
      <c r="D234" s="187" t="s">
        <v>1207</v>
      </c>
      <c r="E234" s="187">
        <v>1</v>
      </c>
      <c r="F234" s="187" t="s">
        <v>1207</v>
      </c>
      <c r="G234" s="187" t="s">
        <v>1207</v>
      </c>
      <c r="H234" s="22" t="s">
        <v>187</v>
      </c>
    </row>
    <row r="235" spans="1:8" ht="38.25" customHeight="1" x14ac:dyDescent="0.25">
      <c r="C235" s="187" t="s">
        <v>1207</v>
      </c>
      <c r="D235" s="187">
        <v>1</v>
      </c>
      <c r="E235" s="187" t="s">
        <v>1207</v>
      </c>
      <c r="F235" s="187" t="s">
        <v>1207</v>
      </c>
      <c r="G235" s="187" t="s">
        <v>1207</v>
      </c>
      <c r="H235" s="22" t="s">
        <v>592</v>
      </c>
    </row>
    <row r="236" spans="1:8" ht="38.25" customHeight="1" x14ac:dyDescent="0.25">
      <c r="C236" s="187">
        <v>1</v>
      </c>
      <c r="D236" s="187" t="s">
        <v>1207</v>
      </c>
      <c r="E236" s="187" t="s">
        <v>1207</v>
      </c>
      <c r="F236" s="187" t="s">
        <v>1207</v>
      </c>
      <c r="G236" s="187" t="s">
        <v>1207</v>
      </c>
      <c r="H236" s="22" t="s">
        <v>593</v>
      </c>
    </row>
    <row r="237" spans="1:8" ht="38.25" customHeight="1" x14ac:dyDescent="0.25">
      <c r="C237" s="187">
        <v>1</v>
      </c>
      <c r="D237" s="187" t="s">
        <v>1207</v>
      </c>
      <c r="E237" s="187" t="s">
        <v>1207</v>
      </c>
      <c r="F237" s="187" t="s">
        <v>1207</v>
      </c>
      <c r="G237" s="187" t="s">
        <v>1207</v>
      </c>
      <c r="H237" s="22" t="s">
        <v>594</v>
      </c>
    </row>
    <row r="238" spans="1:8" ht="38.25" customHeight="1" x14ac:dyDescent="0.25">
      <c r="C238" s="187">
        <v>1</v>
      </c>
      <c r="D238" s="187" t="s">
        <v>1207</v>
      </c>
      <c r="E238" s="187" t="s">
        <v>1207</v>
      </c>
      <c r="F238" s="187" t="s">
        <v>1207</v>
      </c>
      <c r="G238" s="187" t="s">
        <v>1207</v>
      </c>
      <c r="H238" s="22" t="s">
        <v>595</v>
      </c>
    </row>
    <row r="239" spans="1:8" ht="38.25" customHeight="1" x14ac:dyDescent="0.25">
      <c r="A239" s="9" t="s">
        <v>607</v>
      </c>
      <c r="C239" s="187">
        <v>1</v>
      </c>
      <c r="D239" s="187" t="s">
        <v>1207</v>
      </c>
      <c r="E239" s="187" t="s">
        <v>1207</v>
      </c>
      <c r="F239" s="187" t="s">
        <v>1207</v>
      </c>
      <c r="G239" s="187" t="s">
        <v>1207</v>
      </c>
      <c r="H239" s="22" t="s">
        <v>188</v>
      </c>
    </row>
    <row r="240" spans="1:8" ht="38.25" customHeight="1" x14ac:dyDescent="0.25">
      <c r="A240" s="9" t="s">
        <v>607</v>
      </c>
      <c r="C240" s="187">
        <v>1</v>
      </c>
      <c r="D240" s="187" t="s">
        <v>1207</v>
      </c>
      <c r="E240" s="187" t="s">
        <v>1207</v>
      </c>
      <c r="F240" s="187" t="s">
        <v>1207</v>
      </c>
      <c r="G240" s="187" t="s">
        <v>1207</v>
      </c>
      <c r="H240" s="22" t="s">
        <v>110</v>
      </c>
    </row>
    <row r="241" spans="1:8" ht="38.25" customHeight="1" x14ac:dyDescent="0.25">
      <c r="A241" s="9" t="s">
        <v>607</v>
      </c>
      <c r="B241" s="9" t="s">
        <v>607</v>
      </c>
      <c r="C241" s="187">
        <v>1</v>
      </c>
      <c r="D241" s="187" t="s">
        <v>1207</v>
      </c>
      <c r="E241" s="187" t="s">
        <v>1207</v>
      </c>
      <c r="F241" s="187" t="s">
        <v>1207</v>
      </c>
      <c r="G241" s="187" t="s">
        <v>1207</v>
      </c>
      <c r="H241" s="22" t="s">
        <v>189</v>
      </c>
    </row>
    <row r="242" spans="1:8" ht="38.25" customHeight="1" x14ac:dyDescent="0.25">
      <c r="A242" s="9" t="s">
        <v>607</v>
      </c>
      <c r="B242" s="9" t="s">
        <v>607</v>
      </c>
      <c r="C242" s="187">
        <v>1</v>
      </c>
      <c r="D242" s="187" t="s">
        <v>1207</v>
      </c>
      <c r="E242" s="187" t="s">
        <v>1207</v>
      </c>
      <c r="F242" s="187" t="s">
        <v>1207</v>
      </c>
      <c r="G242" s="187" t="s">
        <v>1207</v>
      </c>
      <c r="H242" s="22" t="s">
        <v>190</v>
      </c>
    </row>
    <row r="243" spans="1:8" ht="38.25" customHeight="1" x14ac:dyDescent="0.25">
      <c r="A243" s="9" t="s">
        <v>607</v>
      </c>
      <c r="C243" s="187">
        <v>1</v>
      </c>
      <c r="D243" s="187" t="s">
        <v>1207</v>
      </c>
      <c r="E243" s="187" t="s">
        <v>1207</v>
      </c>
      <c r="F243" s="187" t="s">
        <v>1207</v>
      </c>
      <c r="G243" s="187" t="s">
        <v>1207</v>
      </c>
      <c r="H243" s="22" t="s">
        <v>143</v>
      </c>
    </row>
    <row r="244" spans="1:8" ht="38.25" customHeight="1" x14ac:dyDescent="0.25">
      <c r="C244" s="187">
        <v>1</v>
      </c>
      <c r="D244" s="187" t="s">
        <v>1207</v>
      </c>
      <c r="E244" s="187" t="s">
        <v>1207</v>
      </c>
      <c r="F244" s="187" t="s">
        <v>1207</v>
      </c>
      <c r="G244" s="187" t="s">
        <v>1207</v>
      </c>
      <c r="H244" s="22" t="s">
        <v>596</v>
      </c>
    </row>
    <row r="245" spans="1:8" ht="38.25" customHeight="1" x14ac:dyDescent="0.25">
      <c r="C245" s="187">
        <v>1</v>
      </c>
      <c r="D245" s="187" t="s">
        <v>1207</v>
      </c>
      <c r="E245" s="187" t="s">
        <v>1207</v>
      </c>
      <c r="F245" s="187" t="s">
        <v>1207</v>
      </c>
      <c r="G245" s="187" t="s">
        <v>1207</v>
      </c>
      <c r="H245" s="22" t="s">
        <v>597</v>
      </c>
    </row>
    <row r="246" spans="1:8" ht="38.25" customHeight="1" x14ac:dyDescent="0.25">
      <c r="A246" s="9" t="s">
        <v>607</v>
      </c>
      <c r="B246" s="9" t="s">
        <v>607</v>
      </c>
      <c r="C246" s="187">
        <v>1</v>
      </c>
      <c r="D246" s="187" t="s">
        <v>1207</v>
      </c>
      <c r="E246" s="187" t="s">
        <v>1207</v>
      </c>
      <c r="F246" s="187" t="s">
        <v>1207</v>
      </c>
      <c r="G246" s="187" t="s">
        <v>1207</v>
      </c>
      <c r="H246" s="22" t="s">
        <v>209</v>
      </c>
    </row>
    <row r="247" spans="1:8" ht="38.25" customHeight="1" x14ac:dyDescent="0.25">
      <c r="B247" s="9" t="s">
        <v>607</v>
      </c>
      <c r="C247" s="187">
        <v>1</v>
      </c>
      <c r="D247" s="187" t="s">
        <v>1207</v>
      </c>
      <c r="E247" s="187" t="s">
        <v>1207</v>
      </c>
      <c r="F247" s="187" t="s">
        <v>1207</v>
      </c>
      <c r="G247" s="187" t="s">
        <v>1207</v>
      </c>
      <c r="H247" s="23" t="s">
        <v>508</v>
      </c>
    </row>
    <row r="248" spans="1:8" ht="38.25" customHeight="1" x14ac:dyDescent="0.25">
      <c r="C248" s="187">
        <v>1</v>
      </c>
      <c r="D248" s="187" t="s">
        <v>1207</v>
      </c>
      <c r="E248" s="187" t="s">
        <v>1207</v>
      </c>
      <c r="F248" s="187" t="s">
        <v>1207</v>
      </c>
      <c r="G248" s="187" t="s">
        <v>1207</v>
      </c>
      <c r="H248" s="22" t="s">
        <v>73</v>
      </c>
    </row>
    <row r="249" spans="1:8" ht="38.25" customHeight="1" x14ac:dyDescent="0.25">
      <c r="B249" s="9" t="s">
        <v>607</v>
      </c>
      <c r="C249" s="187">
        <v>1</v>
      </c>
      <c r="D249" s="187" t="s">
        <v>1207</v>
      </c>
      <c r="E249" s="187" t="s">
        <v>1207</v>
      </c>
      <c r="F249" s="187" t="s">
        <v>1207</v>
      </c>
      <c r="G249" s="187" t="s">
        <v>1207</v>
      </c>
      <c r="H249" s="22" t="s">
        <v>210</v>
      </c>
    </row>
    <row r="250" spans="1:8" ht="38.25" customHeight="1" x14ac:dyDescent="0.25">
      <c r="A250" s="9" t="s">
        <v>607</v>
      </c>
      <c r="B250" s="9" t="s">
        <v>607</v>
      </c>
      <c r="C250" s="187" t="s">
        <v>1207</v>
      </c>
      <c r="D250" s="187" t="s">
        <v>1207</v>
      </c>
      <c r="E250" s="187" t="s">
        <v>1207</v>
      </c>
      <c r="F250" s="187">
        <v>1</v>
      </c>
      <c r="G250" s="187" t="s">
        <v>1207</v>
      </c>
      <c r="H250" s="22" t="s">
        <v>211</v>
      </c>
    </row>
    <row r="251" spans="1:8" ht="38.25" customHeight="1" x14ac:dyDescent="0.25">
      <c r="A251" s="9" t="s">
        <v>607</v>
      </c>
      <c r="B251" s="9" t="s">
        <v>607</v>
      </c>
      <c r="C251" s="187">
        <v>1</v>
      </c>
      <c r="D251" s="187" t="s">
        <v>1207</v>
      </c>
      <c r="E251" s="187" t="s">
        <v>1207</v>
      </c>
      <c r="F251" s="187" t="s">
        <v>1207</v>
      </c>
      <c r="G251" s="187" t="s">
        <v>1207</v>
      </c>
      <c r="H251" s="22" t="s">
        <v>212</v>
      </c>
    </row>
    <row r="252" spans="1:8" ht="38.25" customHeight="1" x14ac:dyDescent="0.25">
      <c r="C252" s="187">
        <v>1</v>
      </c>
      <c r="D252" s="187" t="s">
        <v>1207</v>
      </c>
      <c r="E252" s="187" t="s">
        <v>1207</v>
      </c>
      <c r="F252" s="187" t="s">
        <v>1207</v>
      </c>
      <c r="G252" s="187" t="s">
        <v>1207</v>
      </c>
      <c r="H252" s="22" t="s">
        <v>213</v>
      </c>
    </row>
    <row r="253" spans="1:8" ht="38.25" customHeight="1" x14ac:dyDescent="0.25">
      <c r="A253" s="9" t="s">
        <v>607</v>
      </c>
      <c r="B253" s="9" t="s">
        <v>607</v>
      </c>
      <c r="C253" s="187">
        <v>1</v>
      </c>
      <c r="D253" s="187" t="s">
        <v>1207</v>
      </c>
      <c r="E253" s="187" t="s">
        <v>1207</v>
      </c>
      <c r="F253" s="187" t="s">
        <v>1207</v>
      </c>
      <c r="G253" s="187" t="s">
        <v>1207</v>
      </c>
      <c r="H253" s="22" t="s">
        <v>144</v>
      </c>
    </row>
    <row r="254" spans="1:8" ht="38.25" customHeight="1" x14ac:dyDescent="0.25">
      <c r="C254" s="187" t="s">
        <v>1207</v>
      </c>
      <c r="D254" s="187" t="s">
        <v>1207</v>
      </c>
      <c r="E254" s="187">
        <v>1</v>
      </c>
      <c r="F254" s="187" t="s">
        <v>1207</v>
      </c>
      <c r="G254" s="187" t="s">
        <v>1207</v>
      </c>
      <c r="H254" s="5" t="s">
        <v>122</v>
      </c>
    </row>
    <row r="255" spans="1:8" ht="38.25" customHeight="1" x14ac:dyDescent="0.25">
      <c r="A255" s="9" t="s">
        <v>607</v>
      </c>
      <c r="B255" s="9" t="s">
        <v>607</v>
      </c>
      <c r="C255" s="187">
        <v>1</v>
      </c>
      <c r="D255" s="187" t="s">
        <v>1207</v>
      </c>
      <c r="E255" s="187" t="s">
        <v>1207</v>
      </c>
      <c r="F255" s="187" t="s">
        <v>1207</v>
      </c>
      <c r="G255" s="187" t="s">
        <v>1207</v>
      </c>
      <c r="H255" s="22" t="s">
        <v>111</v>
      </c>
    </row>
    <row r="256" spans="1:8" ht="38.25" customHeight="1" x14ac:dyDescent="0.25">
      <c r="C256" s="187" t="s">
        <v>1207</v>
      </c>
      <c r="D256" s="187" t="s">
        <v>1207</v>
      </c>
      <c r="E256" s="187">
        <v>1</v>
      </c>
      <c r="F256" s="187" t="s">
        <v>1207</v>
      </c>
      <c r="G256" s="187" t="s">
        <v>1207</v>
      </c>
      <c r="H256" s="22" t="s">
        <v>1144</v>
      </c>
    </row>
    <row r="257" spans="1:8" ht="38.25" customHeight="1" x14ac:dyDescent="0.25">
      <c r="A257" s="9" t="s">
        <v>607</v>
      </c>
      <c r="C257" s="187" t="s">
        <v>1207</v>
      </c>
      <c r="D257" s="187" t="s">
        <v>1207</v>
      </c>
      <c r="E257" s="187">
        <v>1</v>
      </c>
      <c r="F257" s="187" t="s">
        <v>1207</v>
      </c>
      <c r="G257" s="187" t="s">
        <v>1207</v>
      </c>
      <c r="H257" s="22" t="s">
        <v>599</v>
      </c>
    </row>
    <row r="258" spans="1:8" ht="38.25" customHeight="1" x14ac:dyDescent="0.25">
      <c r="B258" s="9" t="s">
        <v>607</v>
      </c>
      <c r="C258" s="187">
        <v>1</v>
      </c>
      <c r="D258" s="187" t="s">
        <v>1207</v>
      </c>
      <c r="E258" s="187" t="s">
        <v>1207</v>
      </c>
      <c r="F258" s="187" t="s">
        <v>1207</v>
      </c>
      <c r="G258" s="187" t="s">
        <v>1207</v>
      </c>
      <c r="H258" s="22" t="s">
        <v>191</v>
      </c>
    </row>
    <row r="259" spans="1:8" ht="38.25" customHeight="1" x14ac:dyDescent="0.25">
      <c r="C259" s="187">
        <v>1</v>
      </c>
      <c r="D259" s="187" t="s">
        <v>1207</v>
      </c>
      <c r="E259" s="187" t="s">
        <v>1207</v>
      </c>
      <c r="F259" s="187" t="s">
        <v>1207</v>
      </c>
      <c r="G259" s="187" t="s">
        <v>1207</v>
      </c>
      <c r="H259" s="22" t="s">
        <v>600</v>
      </c>
    </row>
    <row r="260" spans="1:8" ht="38.25" customHeight="1" x14ac:dyDescent="0.25">
      <c r="C260" s="187">
        <v>1</v>
      </c>
      <c r="D260" s="187" t="s">
        <v>1207</v>
      </c>
      <c r="E260" s="187" t="s">
        <v>1207</v>
      </c>
      <c r="F260" s="187" t="s">
        <v>1207</v>
      </c>
      <c r="G260" s="187" t="s">
        <v>1207</v>
      </c>
      <c r="H260" s="22" t="s">
        <v>74</v>
      </c>
    </row>
    <row r="261" spans="1:8" ht="38.25" customHeight="1" x14ac:dyDescent="0.25">
      <c r="C261" s="187">
        <v>1</v>
      </c>
      <c r="D261" s="187" t="s">
        <v>1207</v>
      </c>
      <c r="E261" s="187" t="s">
        <v>1207</v>
      </c>
      <c r="F261" s="187" t="s">
        <v>1207</v>
      </c>
      <c r="G261" s="187" t="s">
        <v>1207</v>
      </c>
      <c r="H261" s="22" t="s">
        <v>192</v>
      </c>
    </row>
    <row r="262" spans="1:8" ht="38.25" customHeight="1" x14ac:dyDescent="0.25">
      <c r="A262" s="9" t="s">
        <v>607</v>
      </c>
      <c r="B262" s="9" t="s">
        <v>607</v>
      </c>
      <c r="C262" s="187">
        <v>1</v>
      </c>
      <c r="D262" s="187" t="s">
        <v>1207</v>
      </c>
      <c r="E262" s="187" t="s">
        <v>1207</v>
      </c>
      <c r="F262" s="187" t="s">
        <v>1207</v>
      </c>
      <c r="G262" s="187" t="s">
        <v>1207</v>
      </c>
      <c r="H262" s="22" t="s">
        <v>214</v>
      </c>
    </row>
    <row r="263" spans="1:8" ht="38.25" customHeight="1" x14ac:dyDescent="0.25">
      <c r="B263" s="9" t="s">
        <v>607</v>
      </c>
      <c r="C263" s="187" t="s">
        <v>1207</v>
      </c>
      <c r="D263" s="187" t="s">
        <v>1207</v>
      </c>
      <c r="E263" s="187">
        <v>1</v>
      </c>
      <c r="F263" s="187" t="s">
        <v>1207</v>
      </c>
      <c r="G263" s="187" t="s">
        <v>1207</v>
      </c>
      <c r="H263" s="22" t="s">
        <v>215</v>
      </c>
    </row>
    <row r="264" spans="1:8" ht="38.25" customHeight="1" x14ac:dyDescent="0.25">
      <c r="A264" s="9" t="s">
        <v>607</v>
      </c>
      <c r="B264" s="9" t="s">
        <v>607</v>
      </c>
      <c r="C264" s="187">
        <v>1</v>
      </c>
      <c r="D264" s="187" t="s">
        <v>1207</v>
      </c>
      <c r="E264" s="187" t="s">
        <v>1207</v>
      </c>
      <c r="F264" s="187" t="s">
        <v>1207</v>
      </c>
      <c r="G264" s="187" t="s">
        <v>1207</v>
      </c>
      <c r="H264" s="22" t="s">
        <v>145</v>
      </c>
    </row>
    <row r="265" spans="1:8" ht="38.25" customHeight="1" x14ac:dyDescent="0.25">
      <c r="A265" s="9" t="s">
        <v>607</v>
      </c>
      <c r="B265" s="9" t="s">
        <v>607</v>
      </c>
      <c r="C265" s="187">
        <v>1</v>
      </c>
      <c r="D265" s="187" t="s">
        <v>1207</v>
      </c>
      <c r="E265" s="187" t="s">
        <v>1207</v>
      </c>
      <c r="F265" s="187" t="s">
        <v>1207</v>
      </c>
      <c r="G265" s="187" t="s">
        <v>1207</v>
      </c>
      <c r="H265" s="22" t="s">
        <v>75</v>
      </c>
    </row>
    <row r="266" spans="1:8" ht="38.25" customHeight="1" x14ac:dyDescent="0.25">
      <c r="C266" s="187">
        <v>1</v>
      </c>
      <c r="D266" s="187" t="s">
        <v>1207</v>
      </c>
      <c r="E266" s="187" t="s">
        <v>1207</v>
      </c>
      <c r="F266" s="187" t="s">
        <v>1207</v>
      </c>
      <c r="G266" s="187" t="s">
        <v>1207</v>
      </c>
      <c r="H266" s="22" t="s">
        <v>601</v>
      </c>
    </row>
    <row r="267" spans="1:8" ht="38.25" customHeight="1" x14ac:dyDescent="0.25">
      <c r="A267" s="9" t="s">
        <v>607</v>
      </c>
      <c r="C267" s="187">
        <v>1</v>
      </c>
      <c r="D267" s="187" t="s">
        <v>1207</v>
      </c>
      <c r="E267" s="187" t="s">
        <v>1207</v>
      </c>
      <c r="F267" s="187" t="s">
        <v>1207</v>
      </c>
      <c r="G267" s="187" t="s">
        <v>1207</v>
      </c>
      <c r="H267" s="22" t="s">
        <v>38</v>
      </c>
    </row>
    <row r="268" spans="1:8" ht="38.25" customHeight="1" x14ac:dyDescent="0.25">
      <c r="A268" s="9" t="s">
        <v>607</v>
      </c>
      <c r="B268" s="9" t="s">
        <v>607</v>
      </c>
      <c r="C268" s="187">
        <v>1</v>
      </c>
      <c r="D268" s="187" t="s">
        <v>1207</v>
      </c>
      <c r="E268" s="187" t="s">
        <v>1207</v>
      </c>
      <c r="F268" s="187" t="s">
        <v>1207</v>
      </c>
      <c r="G268" s="187" t="s">
        <v>1207</v>
      </c>
      <c r="H268" s="22" t="s">
        <v>193</v>
      </c>
    </row>
    <row r="269" spans="1:8" ht="38.25" customHeight="1" x14ac:dyDescent="0.25">
      <c r="C269" s="187">
        <v>1</v>
      </c>
      <c r="D269" s="187" t="s">
        <v>1207</v>
      </c>
      <c r="E269" s="187" t="s">
        <v>1207</v>
      </c>
      <c r="F269" s="187" t="s">
        <v>1207</v>
      </c>
      <c r="G269" s="187" t="s">
        <v>1207</v>
      </c>
      <c r="H269" s="22" t="s">
        <v>194</v>
      </c>
    </row>
    <row r="270" spans="1:8" ht="38.25" customHeight="1" x14ac:dyDescent="0.25">
      <c r="A270" s="9" t="s">
        <v>607</v>
      </c>
      <c r="B270" s="9" t="s">
        <v>607</v>
      </c>
      <c r="C270" s="187">
        <v>1</v>
      </c>
      <c r="D270" s="187" t="s">
        <v>1207</v>
      </c>
      <c r="E270" s="187" t="s">
        <v>1207</v>
      </c>
      <c r="F270" s="187" t="s">
        <v>1207</v>
      </c>
      <c r="G270" s="187" t="s">
        <v>1207</v>
      </c>
      <c r="H270" s="22" t="s">
        <v>76</v>
      </c>
    </row>
    <row r="271" spans="1:8" ht="38.25" customHeight="1" x14ac:dyDescent="0.25">
      <c r="C271" s="187">
        <v>1</v>
      </c>
      <c r="D271" s="187" t="s">
        <v>1207</v>
      </c>
      <c r="E271" s="187" t="s">
        <v>1207</v>
      </c>
      <c r="F271" s="187" t="s">
        <v>1207</v>
      </c>
      <c r="G271" s="187" t="s">
        <v>1207</v>
      </c>
      <c r="H271" s="22" t="s">
        <v>112</v>
      </c>
    </row>
    <row r="272" spans="1:8" ht="38.25" customHeight="1" x14ac:dyDescent="0.25">
      <c r="C272" s="187">
        <v>1</v>
      </c>
      <c r="D272" s="187" t="s">
        <v>1207</v>
      </c>
      <c r="E272" s="187" t="s">
        <v>1207</v>
      </c>
      <c r="F272" s="187" t="s">
        <v>1207</v>
      </c>
      <c r="G272" s="187" t="s">
        <v>1207</v>
      </c>
      <c r="H272" s="22" t="s">
        <v>123</v>
      </c>
    </row>
    <row r="273" spans="1:8" ht="38.25" customHeight="1" x14ac:dyDescent="0.25">
      <c r="C273" s="187" t="s">
        <v>1207</v>
      </c>
      <c r="D273" s="187" t="s">
        <v>1207</v>
      </c>
      <c r="E273" s="187">
        <v>1</v>
      </c>
      <c r="F273" s="187" t="s">
        <v>1207</v>
      </c>
      <c r="G273" s="187" t="s">
        <v>1207</v>
      </c>
      <c r="H273" s="5" t="s">
        <v>124</v>
      </c>
    </row>
    <row r="274" spans="1:8" ht="38.25" customHeight="1" x14ac:dyDescent="0.25">
      <c r="A274" s="9" t="s">
        <v>607</v>
      </c>
      <c r="C274" s="187">
        <v>1</v>
      </c>
      <c r="D274" s="187" t="s">
        <v>1207</v>
      </c>
      <c r="E274" s="187" t="s">
        <v>1207</v>
      </c>
      <c r="F274" s="187" t="s">
        <v>1207</v>
      </c>
      <c r="G274" s="187" t="s">
        <v>1207</v>
      </c>
      <c r="H274" s="22" t="s">
        <v>113</v>
      </c>
    </row>
    <row r="275" spans="1:8" ht="38.25" customHeight="1" x14ac:dyDescent="0.25">
      <c r="A275" s="9" t="s">
        <v>607</v>
      </c>
      <c r="C275" s="187">
        <v>1</v>
      </c>
      <c r="D275" s="187" t="s">
        <v>1207</v>
      </c>
      <c r="E275" s="187" t="s">
        <v>1207</v>
      </c>
      <c r="F275" s="187" t="s">
        <v>1207</v>
      </c>
      <c r="G275" s="187" t="s">
        <v>1207</v>
      </c>
      <c r="H275" s="22" t="s">
        <v>114</v>
      </c>
    </row>
    <row r="276" spans="1:8" ht="38.25" customHeight="1" x14ac:dyDescent="0.25">
      <c r="A276" s="9" t="s">
        <v>607</v>
      </c>
      <c r="B276" s="9" t="s">
        <v>607</v>
      </c>
      <c r="C276" s="187">
        <v>1</v>
      </c>
      <c r="D276" s="187" t="s">
        <v>1207</v>
      </c>
      <c r="E276" s="187" t="s">
        <v>1207</v>
      </c>
      <c r="F276" s="187" t="s">
        <v>1207</v>
      </c>
      <c r="G276" s="187" t="s">
        <v>1207</v>
      </c>
      <c r="H276" s="22" t="s">
        <v>77</v>
      </c>
    </row>
    <row r="277" spans="1:8" ht="38.25" customHeight="1" x14ac:dyDescent="0.25">
      <c r="C277" s="187">
        <v>1</v>
      </c>
      <c r="D277" s="187" t="s">
        <v>1207</v>
      </c>
      <c r="E277" s="187" t="s">
        <v>1207</v>
      </c>
      <c r="F277" s="187" t="s">
        <v>1207</v>
      </c>
      <c r="G277" s="187" t="s">
        <v>1207</v>
      </c>
      <c r="H277" s="22" t="s">
        <v>195</v>
      </c>
    </row>
    <row r="278" spans="1:8" ht="38.25" customHeight="1" x14ac:dyDescent="0.25">
      <c r="C278" s="187">
        <v>1</v>
      </c>
      <c r="D278" s="187" t="s">
        <v>1207</v>
      </c>
      <c r="E278" s="187" t="s">
        <v>1207</v>
      </c>
      <c r="F278" s="187" t="s">
        <v>1207</v>
      </c>
      <c r="G278" s="187" t="s">
        <v>1207</v>
      </c>
      <c r="H278" s="22" t="s">
        <v>603</v>
      </c>
    </row>
    <row r="279" spans="1:8" ht="38.25" customHeight="1" x14ac:dyDescent="0.25">
      <c r="A279" s="9" t="s">
        <v>607</v>
      </c>
      <c r="C279" s="187">
        <v>1</v>
      </c>
      <c r="D279" s="187" t="s">
        <v>1207</v>
      </c>
      <c r="E279" s="187" t="s">
        <v>1207</v>
      </c>
      <c r="F279" s="187" t="s">
        <v>1207</v>
      </c>
      <c r="G279" s="187" t="s">
        <v>1207</v>
      </c>
      <c r="H279" s="22" t="s">
        <v>196</v>
      </c>
    </row>
    <row r="280" spans="1:8" ht="38.25" customHeight="1" x14ac:dyDescent="0.25">
      <c r="A280" s="9" t="s">
        <v>607</v>
      </c>
      <c r="C280" s="187">
        <v>1</v>
      </c>
      <c r="D280" s="187" t="s">
        <v>1207</v>
      </c>
      <c r="E280" s="187" t="s">
        <v>1207</v>
      </c>
      <c r="F280" s="187" t="s">
        <v>1207</v>
      </c>
      <c r="G280" s="187" t="s">
        <v>1207</v>
      </c>
      <c r="H280" s="22" t="s">
        <v>116</v>
      </c>
    </row>
    <row r="281" spans="1:8" ht="38.25" customHeight="1" x14ac:dyDescent="0.25">
      <c r="A281" s="9" t="s">
        <v>607</v>
      </c>
      <c r="B281" s="9" t="s">
        <v>607</v>
      </c>
      <c r="C281" s="187">
        <v>1</v>
      </c>
      <c r="D281" s="187" t="s">
        <v>1207</v>
      </c>
      <c r="E281" s="187" t="s">
        <v>1207</v>
      </c>
      <c r="F281" s="187" t="s">
        <v>1207</v>
      </c>
      <c r="G281" s="187" t="s">
        <v>1207</v>
      </c>
      <c r="H281" s="22" t="s">
        <v>115</v>
      </c>
    </row>
    <row r="282" spans="1:8" ht="38.25" customHeight="1" x14ac:dyDescent="0.25">
      <c r="A282" s="9" t="s">
        <v>607</v>
      </c>
      <c r="B282" s="9" t="s">
        <v>607</v>
      </c>
      <c r="C282" s="187">
        <v>1</v>
      </c>
      <c r="D282" s="187" t="s">
        <v>1207</v>
      </c>
      <c r="E282" s="187" t="s">
        <v>1207</v>
      </c>
      <c r="F282" s="187" t="s">
        <v>1207</v>
      </c>
      <c r="G282" s="187" t="s">
        <v>1207</v>
      </c>
      <c r="H282" s="22" t="s">
        <v>146</v>
      </c>
    </row>
    <row r="283" spans="1:8" ht="38.25" customHeight="1" x14ac:dyDescent="0.25">
      <c r="A283" s="9" t="s">
        <v>607</v>
      </c>
      <c r="B283" s="9" t="s">
        <v>607</v>
      </c>
      <c r="C283" s="187">
        <v>1</v>
      </c>
      <c r="D283" s="187" t="s">
        <v>1207</v>
      </c>
      <c r="E283" s="187" t="s">
        <v>1207</v>
      </c>
      <c r="F283" s="187" t="s">
        <v>1207</v>
      </c>
      <c r="G283" s="187" t="s">
        <v>1207</v>
      </c>
      <c r="H283" s="22" t="s">
        <v>197</v>
      </c>
    </row>
    <row r="284" spans="1:8" s="23" customFormat="1" ht="15" x14ac:dyDescent="0.25">
      <c r="A284" s="9"/>
      <c r="B284" s="9"/>
      <c r="C284" s="187">
        <f>SUM(C4:C283)</f>
        <v>241</v>
      </c>
      <c r="D284" s="187">
        <f>SUM(D4:D283)</f>
        <v>6</v>
      </c>
      <c r="E284" s="187">
        <f>SUM(E4:E283)</f>
        <v>24</v>
      </c>
      <c r="F284" s="187">
        <f>SUM(F4:F283)</f>
        <v>9</v>
      </c>
      <c r="G284" s="187">
        <f>SUM(G4:G283)</f>
        <v>0</v>
      </c>
      <c r="H284" s="23" t="s">
        <v>1465</v>
      </c>
    </row>
    <row r="285" spans="1:8" ht="15" x14ac:dyDescent="0.25">
      <c r="A285" s="23"/>
      <c r="B285" s="23"/>
      <c r="C285" s="188">
        <v>0.73333333333333328</v>
      </c>
      <c r="D285" s="188">
        <v>8.7878787878787876E-2</v>
      </c>
      <c r="E285" s="188">
        <v>0.13636363636363635</v>
      </c>
      <c r="F285" s="188">
        <v>3.0303030303030304E-2</v>
      </c>
      <c r="G285" s="188">
        <v>1.2121212121212121E-2</v>
      </c>
    </row>
    <row r="286" spans="1:8" ht="15" x14ac:dyDescent="0.25">
      <c r="C286" s="187"/>
      <c r="D286" s="187"/>
      <c r="E286" s="187" t="s">
        <v>1207</v>
      </c>
      <c r="F286" s="187" t="s">
        <v>1207</v>
      </c>
      <c r="G286" s="187" t="s">
        <v>1207</v>
      </c>
    </row>
    <row r="287" spans="1:8" ht="15" x14ac:dyDescent="0.25">
      <c r="C287" s="187">
        <v>24</v>
      </c>
      <c r="D287" s="187">
        <v>6</v>
      </c>
      <c r="E287" s="187">
        <v>24</v>
      </c>
      <c r="F287" s="187">
        <v>9</v>
      </c>
      <c r="G287" s="187" t="s">
        <v>1207</v>
      </c>
      <c r="H287" s="23" t="s">
        <v>1490</v>
      </c>
    </row>
    <row r="288" spans="1:8" ht="15" x14ac:dyDescent="0.25">
      <c r="A288" s="41"/>
      <c r="C288" s="187"/>
      <c r="D288" s="187"/>
      <c r="E288" s="187" t="s">
        <v>1207</v>
      </c>
      <c r="F288" s="187" t="s">
        <v>1207</v>
      </c>
      <c r="G288" s="187" t="s">
        <v>1207</v>
      </c>
    </row>
    <row r="289" spans="1:1" x14ac:dyDescent="0.2">
      <c r="A289" s="23" t="s">
        <v>1466</v>
      </c>
    </row>
    <row r="290" spans="1:1" x14ac:dyDescent="0.2">
      <c r="A290" s="41"/>
    </row>
  </sheetData>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320"/>
  <sheetViews>
    <sheetView workbookViewId="0">
      <pane ySplit="4" topLeftCell="A5" activePane="bottomLeft" state="frozen"/>
      <selection pane="bottomLeft" activeCell="A5" sqref="A5:U312"/>
    </sheetView>
  </sheetViews>
  <sheetFormatPr defaultRowHeight="15" x14ac:dyDescent="0.25"/>
  <cols>
    <col min="1" max="1" width="35.7109375" style="23" customWidth="1"/>
    <col min="2" max="2" width="28.28515625" style="9" hidden="1" customWidth="1"/>
    <col min="3" max="3" width="2.85546875" style="9" hidden="1" customWidth="1"/>
    <col min="4" max="4" width="8.85546875" style="9" customWidth="1"/>
    <col min="5" max="5" width="11.140625" style="9" customWidth="1"/>
    <col min="6" max="6" width="8.85546875" style="9" customWidth="1"/>
    <col min="7" max="7" width="10.28515625" hidden="1" customWidth="1"/>
    <col min="8" max="8" width="15.28515625" style="9" hidden="1" customWidth="1"/>
    <col min="9" max="9" width="15.28515625" style="9" customWidth="1"/>
    <col min="10" max="11" width="11" style="43" customWidth="1"/>
    <col min="12" max="12" width="11" style="48" customWidth="1"/>
    <col min="13" max="13" width="11.28515625" style="48" customWidth="1"/>
    <col min="14" max="14" width="9.140625" style="48" customWidth="1"/>
    <col min="15" max="16" width="9.140625" style="125" customWidth="1"/>
    <col min="17" max="17" width="9.140625" style="136" customWidth="1"/>
  </cols>
  <sheetData>
    <row r="1" spans="1:21" ht="21.75" customHeight="1" x14ac:dyDescent="0.25">
      <c r="A1" s="228" t="s">
        <v>1376</v>
      </c>
      <c r="B1" s="229"/>
      <c r="C1" s="229"/>
      <c r="D1" s="229"/>
      <c r="E1" s="229"/>
      <c r="F1" s="229"/>
      <c r="G1" s="229"/>
      <c r="H1" s="229"/>
      <c r="I1" s="229"/>
      <c r="J1" s="229"/>
      <c r="K1" s="229"/>
      <c r="L1" s="229"/>
      <c r="M1" s="230"/>
      <c r="N1" s="230"/>
      <c r="O1" s="231"/>
      <c r="P1" s="231"/>
      <c r="Q1" s="231"/>
      <c r="R1" s="133"/>
      <c r="S1" s="133"/>
      <c r="T1" s="133"/>
    </row>
    <row r="2" spans="1:21" s="46" customFormat="1" ht="39" customHeight="1" x14ac:dyDescent="0.25">
      <c r="A2" s="242" t="s">
        <v>24</v>
      </c>
      <c r="B2" s="233" t="s">
        <v>1368</v>
      </c>
      <c r="C2" s="234"/>
      <c r="D2" s="234"/>
      <c r="E2" s="234"/>
      <c r="F2" s="234"/>
      <c r="G2" s="244" t="s">
        <v>1366</v>
      </c>
      <c r="H2" s="245" t="s">
        <v>1365</v>
      </c>
      <c r="I2" s="198"/>
      <c r="J2" s="185" t="s">
        <v>1364</v>
      </c>
      <c r="K2" s="185" t="s">
        <v>1473</v>
      </c>
      <c r="L2" s="235" t="s">
        <v>1363</v>
      </c>
      <c r="M2" s="236"/>
      <c r="N2" s="236"/>
      <c r="O2" s="226" t="s">
        <v>1390</v>
      </c>
      <c r="P2" s="227"/>
      <c r="Q2" s="227"/>
      <c r="R2" s="134"/>
      <c r="S2" s="134" t="s">
        <v>1388</v>
      </c>
      <c r="T2" s="134"/>
    </row>
    <row r="3" spans="1:21" s="46" customFormat="1" ht="12.75" x14ac:dyDescent="0.25">
      <c r="A3" s="243"/>
      <c r="B3" s="232" t="s">
        <v>1370</v>
      </c>
      <c r="C3" s="246" t="s">
        <v>1367</v>
      </c>
      <c r="D3" s="232" t="s">
        <v>1371</v>
      </c>
      <c r="E3" s="232" t="s">
        <v>0</v>
      </c>
      <c r="F3" s="232" t="s">
        <v>1372</v>
      </c>
      <c r="G3" s="244"/>
      <c r="H3" s="241"/>
      <c r="I3" s="247" t="s">
        <v>1495</v>
      </c>
      <c r="J3" s="185"/>
      <c r="K3" s="185"/>
      <c r="L3" s="237" t="s">
        <v>1371</v>
      </c>
      <c r="M3" s="239" t="s">
        <v>0</v>
      </c>
      <c r="N3" s="239" t="s">
        <v>1372</v>
      </c>
      <c r="O3" s="224" t="s">
        <v>1373</v>
      </c>
      <c r="P3" s="224" t="s">
        <v>1374</v>
      </c>
      <c r="Q3" s="224" t="s">
        <v>1375</v>
      </c>
      <c r="R3" s="135"/>
      <c r="S3" s="135" t="s">
        <v>1389</v>
      </c>
      <c r="T3" s="135"/>
    </row>
    <row r="4" spans="1:21" s="46" customFormat="1" ht="12.75" x14ac:dyDescent="0.25">
      <c r="A4" s="243"/>
      <c r="B4" s="241"/>
      <c r="C4" s="246"/>
      <c r="D4" s="232"/>
      <c r="E4" s="232"/>
      <c r="F4" s="232"/>
      <c r="G4" s="244"/>
      <c r="H4" s="241"/>
      <c r="I4" s="248"/>
      <c r="J4" s="185"/>
      <c r="K4" s="185"/>
      <c r="L4" s="238"/>
      <c r="M4" s="240"/>
      <c r="N4" s="240"/>
      <c r="O4" s="225"/>
      <c r="P4" s="225"/>
      <c r="Q4" s="225"/>
      <c r="R4" s="135" t="s">
        <v>1385</v>
      </c>
      <c r="S4" s="135" t="s">
        <v>1386</v>
      </c>
      <c r="T4" s="135" t="s">
        <v>1387</v>
      </c>
      <c r="U4" s="46" t="s">
        <v>1497</v>
      </c>
    </row>
    <row r="5" spans="1:21" x14ac:dyDescent="0.25">
      <c r="A5" s="49" t="s">
        <v>521</v>
      </c>
      <c r="B5" s="1"/>
      <c r="C5" s="1"/>
      <c r="D5" s="57"/>
      <c r="E5" s="57"/>
      <c r="F5" s="57"/>
      <c r="G5" s="69"/>
      <c r="H5" s="57">
        <v>46037</v>
      </c>
      <c r="I5" s="57">
        <v>1</v>
      </c>
      <c r="J5" s="221">
        <f>K5/12</f>
        <v>3836.4166666666665</v>
      </c>
      <c r="K5" s="144">
        <v>46037</v>
      </c>
      <c r="L5" s="58">
        <f>D5/J5</f>
        <v>0</v>
      </c>
      <c r="M5" s="58">
        <f>E5/J5</f>
        <v>0</v>
      </c>
      <c r="N5" s="58">
        <f>F5/J5</f>
        <v>0</v>
      </c>
      <c r="O5" s="222" t="str">
        <f t="shared" ref="O5:O58" si="0">IF(L5&gt;2.5%,1," ")</f>
        <v xml:space="preserve"> </v>
      </c>
      <c r="P5" s="222" t="str">
        <f t="shared" ref="P5:P58" si="1">IF(M5&gt;2%,1," ")</f>
        <v xml:space="preserve"> </v>
      </c>
      <c r="Q5" s="222" t="str">
        <f t="shared" ref="Q5:Q58" si="2">IF(N5&gt;4.5%,1," ")</f>
        <v xml:space="preserve"> </v>
      </c>
      <c r="R5" s="47"/>
      <c r="S5" s="47"/>
      <c r="T5" s="47"/>
      <c r="U5" s="47">
        <v>1</v>
      </c>
    </row>
    <row r="6" spans="1:21" ht="42.75" customHeight="1" x14ac:dyDescent="0.25">
      <c r="A6" s="50" t="s">
        <v>81</v>
      </c>
      <c r="B6" s="1" t="s">
        <v>999</v>
      </c>
      <c r="C6" s="1" t="s">
        <v>999</v>
      </c>
      <c r="D6" s="57">
        <v>50.5</v>
      </c>
      <c r="E6" s="57"/>
      <c r="F6" s="57"/>
      <c r="G6" s="69">
        <f>(41+60)/2</f>
        <v>50.5</v>
      </c>
      <c r="H6" s="57">
        <v>39667</v>
      </c>
      <c r="I6" s="57"/>
      <c r="J6" s="221">
        <f t="shared" ref="J6:J65" si="3">K6/12</f>
        <v>3305.5833333333335</v>
      </c>
      <c r="K6" s="1">
        <v>39667</v>
      </c>
      <c r="L6" s="58">
        <f>D6/J6</f>
        <v>1.5277182544684497E-2</v>
      </c>
      <c r="M6" s="58">
        <f t="shared" ref="M6:M65" si="4">E6/J6</f>
        <v>0</v>
      </c>
      <c r="N6" s="58">
        <f t="shared" ref="N6:N65" si="5">F6/J6</f>
        <v>0</v>
      </c>
      <c r="O6" s="222" t="str">
        <f t="shared" si="0"/>
        <v xml:space="preserve"> </v>
      </c>
      <c r="P6" s="222" t="str">
        <f t="shared" si="1"/>
        <v xml:space="preserve"> </v>
      </c>
      <c r="Q6" s="222" t="str">
        <f t="shared" si="2"/>
        <v xml:space="preserve"> </v>
      </c>
      <c r="R6" s="47"/>
      <c r="S6" s="47"/>
      <c r="T6" s="47"/>
      <c r="U6" s="47">
        <v>1</v>
      </c>
    </row>
    <row r="7" spans="1:21" ht="24" customHeight="1" x14ac:dyDescent="0.25">
      <c r="A7" s="50" t="s">
        <v>39</v>
      </c>
      <c r="B7" s="1"/>
      <c r="C7" s="1" t="s">
        <v>1191</v>
      </c>
      <c r="D7" s="57">
        <v>40</v>
      </c>
      <c r="E7" s="57"/>
      <c r="F7" s="57"/>
      <c r="G7" s="69">
        <v>40</v>
      </c>
      <c r="H7" s="57">
        <v>26813</v>
      </c>
      <c r="I7" s="57"/>
      <c r="J7" s="221">
        <f t="shared" si="3"/>
        <v>2234.4166666666665</v>
      </c>
      <c r="K7" s="1">
        <v>26813</v>
      </c>
      <c r="L7" s="58">
        <f t="shared" ref="L7:L66" si="6">D7/J7</f>
        <v>1.7901764069667699E-2</v>
      </c>
      <c r="M7" s="58">
        <f t="shared" si="4"/>
        <v>0</v>
      </c>
      <c r="N7" s="58">
        <f t="shared" si="5"/>
        <v>0</v>
      </c>
      <c r="O7" s="222" t="str">
        <f t="shared" si="0"/>
        <v xml:space="preserve"> </v>
      </c>
      <c r="P7" s="222" t="str">
        <f t="shared" si="1"/>
        <v xml:space="preserve"> </v>
      </c>
      <c r="Q7" s="222" t="str">
        <f t="shared" si="2"/>
        <v xml:space="preserve"> </v>
      </c>
      <c r="R7" s="47"/>
      <c r="S7" s="47"/>
      <c r="T7" s="47"/>
      <c r="U7" s="47">
        <v>1</v>
      </c>
    </row>
    <row r="8" spans="1:21" x14ac:dyDescent="0.25">
      <c r="A8" s="49" t="s">
        <v>523</v>
      </c>
      <c r="B8" s="1"/>
      <c r="C8" s="1"/>
      <c r="D8" s="57"/>
      <c r="E8" s="57"/>
      <c r="F8" s="57"/>
      <c r="G8" s="69"/>
      <c r="H8" s="57">
        <v>57639</v>
      </c>
      <c r="I8" s="57">
        <v>1</v>
      </c>
      <c r="J8" s="221">
        <f t="shared" si="3"/>
        <v>4803.25</v>
      </c>
      <c r="K8" s="9">
        <v>57639</v>
      </c>
      <c r="L8" s="58">
        <f t="shared" si="6"/>
        <v>0</v>
      </c>
      <c r="M8" s="58">
        <f t="shared" si="4"/>
        <v>0</v>
      </c>
      <c r="N8" s="58">
        <f t="shared" si="5"/>
        <v>0</v>
      </c>
      <c r="O8" s="222" t="str">
        <f t="shared" si="0"/>
        <v xml:space="preserve"> </v>
      </c>
      <c r="P8" s="222" t="str">
        <f t="shared" si="1"/>
        <v xml:space="preserve"> </v>
      </c>
      <c r="Q8" s="222" t="str">
        <f t="shared" si="2"/>
        <v xml:space="preserve"> </v>
      </c>
      <c r="R8" s="47"/>
      <c r="S8" s="47"/>
      <c r="T8" s="47"/>
      <c r="U8" s="47">
        <v>1</v>
      </c>
    </row>
    <row r="9" spans="1:21" x14ac:dyDescent="0.25">
      <c r="A9" s="49" t="s">
        <v>512</v>
      </c>
      <c r="B9" s="1"/>
      <c r="C9" s="1"/>
      <c r="D9" s="57"/>
      <c r="E9" s="57"/>
      <c r="F9" s="57"/>
      <c r="G9" s="69"/>
      <c r="H9" s="57">
        <v>48542</v>
      </c>
      <c r="I9" s="57">
        <v>1</v>
      </c>
      <c r="J9" s="221">
        <f t="shared" si="3"/>
        <v>4045.1666666666665</v>
      </c>
      <c r="K9" s="9">
        <v>48542</v>
      </c>
      <c r="L9" s="58">
        <f t="shared" si="6"/>
        <v>0</v>
      </c>
      <c r="M9" s="58">
        <f t="shared" si="4"/>
        <v>0</v>
      </c>
      <c r="N9" s="58">
        <f t="shared" si="5"/>
        <v>0</v>
      </c>
      <c r="O9" s="222" t="str">
        <f t="shared" si="0"/>
        <v xml:space="preserve"> </v>
      </c>
      <c r="P9" s="222" t="str">
        <f t="shared" si="1"/>
        <v xml:space="preserve"> </v>
      </c>
      <c r="Q9" s="222" t="str">
        <f t="shared" si="2"/>
        <v xml:space="preserve"> </v>
      </c>
      <c r="R9" s="47"/>
      <c r="S9" s="47"/>
      <c r="T9" s="47"/>
      <c r="U9" s="47">
        <v>1</v>
      </c>
    </row>
    <row r="10" spans="1:21" x14ac:dyDescent="0.25">
      <c r="A10" s="49" t="s">
        <v>117</v>
      </c>
      <c r="B10" s="1"/>
      <c r="C10" s="1"/>
      <c r="D10" s="57"/>
      <c r="E10" s="57"/>
      <c r="F10" s="57"/>
      <c r="G10" s="69"/>
      <c r="H10" s="57"/>
      <c r="I10" s="57">
        <v>1</v>
      </c>
      <c r="J10" s="221">
        <f t="shared" si="3"/>
        <v>3077.6666666666665</v>
      </c>
      <c r="K10" s="1">
        <v>36932</v>
      </c>
      <c r="L10" s="58">
        <f t="shared" si="6"/>
        <v>0</v>
      </c>
      <c r="M10" s="58">
        <f t="shared" si="4"/>
        <v>0</v>
      </c>
      <c r="N10" s="58">
        <f t="shared" si="5"/>
        <v>0</v>
      </c>
      <c r="O10" s="222" t="str">
        <f t="shared" si="0"/>
        <v xml:space="preserve"> </v>
      </c>
      <c r="P10" s="222" t="str">
        <f t="shared" si="1"/>
        <v xml:space="preserve"> </v>
      </c>
      <c r="Q10" s="222" t="str">
        <f t="shared" si="2"/>
        <v xml:space="preserve"> </v>
      </c>
      <c r="R10" s="47"/>
      <c r="S10" s="47"/>
      <c r="T10" s="47"/>
      <c r="U10" s="47">
        <v>1</v>
      </c>
    </row>
    <row r="11" spans="1:21" x14ac:dyDescent="0.25">
      <c r="A11" s="50" t="s">
        <v>517</v>
      </c>
      <c r="B11" s="1"/>
      <c r="C11" s="1"/>
      <c r="D11" s="57"/>
      <c r="E11" s="57"/>
      <c r="F11" s="57"/>
      <c r="G11" s="69"/>
      <c r="H11" s="57">
        <v>45489</v>
      </c>
      <c r="I11" s="57">
        <v>1</v>
      </c>
      <c r="J11" s="221">
        <f t="shared" si="3"/>
        <v>3790.75</v>
      </c>
      <c r="K11" s="1">
        <v>45489</v>
      </c>
      <c r="L11" s="58">
        <f t="shared" si="6"/>
        <v>0</v>
      </c>
      <c r="M11" s="58">
        <f t="shared" si="4"/>
        <v>0</v>
      </c>
      <c r="N11" s="58">
        <f t="shared" si="5"/>
        <v>0</v>
      </c>
      <c r="O11" s="222" t="str">
        <f t="shared" si="0"/>
        <v xml:space="preserve"> </v>
      </c>
      <c r="P11" s="222" t="str">
        <f t="shared" si="1"/>
        <v xml:space="preserve"> </v>
      </c>
      <c r="Q11" s="222" t="str">
        <f t="shared" si="2"/>
        <v xml:space="preserve"> </v>
      </c>
      <c r="R11" s="47"/>
      <c r="S11" s="47"/>
      <c r="T11" s="47"/>
      <c r="U11" s="47">
        <v>1</v>
      </c>
    </row>
    <row r="12" spans="1:21" x14ac:dyDescent="0.25">
      <c r="A12" s="49" t="s">
        <v>524</v>
      </c>
      <c r="B12" s="1"/>
      <c r="C12" s="1"/>
      <c r="D12" s="57"/>
      <c r="E12" s="57"/>
      <c r="F12" s="57"/>
      <c r="G12" s="69"/>
      <c r="H12" s="57">
        <v>46037</v>
      </c>
      <c r="I12" s="57">
        <v>1</v>
      </c>
      <c r="J12" s="221">
        <f t="shared" si="3"/>
        <v>3836.4166666666665</v>
      </c>
      <c r="K12" s="9">
        <v>46037</v>
      </c>
      <c r="L12" s="58">
        <f t="shared" si="6"/>
        <v>0</v>
      </c>
      <c r="M12" s="58">
        <f t="shared" si="4"/>
        <v>0</v>
      </c>
      <c r="N12" s="58">
        <f t="shared" si="5"/>
        <v>0</v>
      </c>
      <c r="O12" s="222" t="str">
        <f t="shared" si="0"/>
        <v xml:space="preserve"> </v>
      </c>
      <c r="P12" s="222" t="str">
        <f t="shared" si="1"/>
        <v xml:space="preserve"> </v>
      </c>
      <c r="Q12" s="222" t="str">
        <f t="shared" si="2"/>
        <v xml:space="preserve"> </v>
      </c>
      <c r="R12" s="47"/>
      <c r="S12" s="47"/>
      <c r="T12" s="47"/>
      <c r="U12" s="47">
        <v>1</v>
      </c>
    </row>
    <row r="13" spans="1:21" x14ac:dyDescent="0.25">
      <c r="A13" s="49" t="s">
        <v>525</v>
      </c>
      <c r="B13" s="1"/>
      <c r="C13" s="1"/>
      <c r="D13" s="57"/>
      <c r="E13" s="57"/>
      <c r="F13" s="57"/>
      <c r="G13" s="69"/>
      <c r="H13" s="57">
        <v>58333</v>
      </c>
      <c r="I13" s="57">
        <v>1</v>
      </c>
      <c r="J13" s="221">
        <f t="shared" si="3"/>
        <v>4861.083333333333</v>
      </c>
      <c r="K13" s="9">
        <v>58333</v>
      </c>
      <c r="L13" s="58">
        <f t="shared" si="6"/>
        <v>0</v>
      </c>
      <c r="M13" s="58">
        <f t="shared" si="4"/>
        <v>0</v>
      </c>
      <c r="N13" s="58">
        <f t="shared" si="5"/>
        <v>0</v>
      </c>
      <c r="O13" s="222" t="str">
        <f t="shared" si="0"/>
        <v xml:space="preserve"> </v>
      </c>
      <c r="P13" s="222" t="str">
        <f t="shared" si="1"/>
        <v xml:space="preserve"> </v>
      </c>
      <c r="Q13" s="222" t="str">
        <f t="shared" si="2"/>
        <v xml:space="preserve"> </v>
      </c>
      <c r="R13" s="47"/>
      <c r="S13" s="47"/>
      <c r="T13" s="47"/>
      <c r="U13" s="47">
        <v>1</v>
      </c>
    </row>
    <row r="14" spans="1:21" x14ac:dyDescent="0.25">
      <c r="A14" s="50" t="s">
        <v>198</v>
      </c>
      <c r="B14" s="1"/>
      <c r="C14" s="1"/>
      <c r="D14" s="57"/>
      <c r="E14" s="57"/>
      <c r="F14" s="57"/>
      <c r="G14" s="69"/>
      <c r="H14" s="57">
        <v>41389</v>
      </c>
      <c r="I14" s="57">
        <v>1</v>
      </c>
      <c r="J14" s="221">
        <f t="shared" si="3"/>
        <v>3449.0833333333335</v>
      </c>
      <c r="K14" s="1">
        <v>41389</v>
      </c>
      <c r="L14" s="58">
        <f t="shared" si="6"/>
        <v>0</v>
      </c>
      <c r="M14" s="58">
        <f t="shared" si="4"/>
        <v>0</v>
      </c>
      <c r="N14" s="58">
        <f t="shared" si="5"/>
        <v>0</v>
      </c>
      <c r="O14" s="222" t="str">
        <f t="shared" si="0"/>
        <v xml:space="preserve"> </v>
      </c>
      <c r="P14" s="222" t="str">
        <f t="shared" si="1"/>
        <v xml:space="preserve"> </v>
      </c>
      <c r="Q14" s="222" t="str">
        <f t="shared" si="2"/>
        <v xml:space="preserve"> </v>
      </c>
      <c r="R14" s="47"/>
      <c r="S14" s="47"/>
      <c r="T14" s="47"/>
      <c r="U14" s="47">
        <v>1</v>
      </c>
    </row>
    <row r="15" spans="1:21" x14ac:dyDescent="0.25">
      <c r="A15" s="49" t="s">
        <v>504</v>
      </c>
      <c r="B15" s="1"/>
      <c r="C15" s="1"/>
      <c r="D15" s="57"/>
      <c r="E15" s="57"/>
      <c r="F15" s="57"/>
      <c r="G15" s="69"/>
      <c r="H15" s="57">
        <v>50417</v>
      </c>
      <c r="I15" s="57">
        <v>1</v>
      </c>
      <c r="J15" s="221">
        <f t="shared" si="3"/>
        <v>4201.416666666667</v>
      </c>
      <c r="K15" s="9">
        <v>50417</v>
      </c>
      <c r="L15" s="58">
        <f t="shared" si="6"/>
        <v>0</v>
      </c>
      <c r="M15" s="58">
        <f t="shared" si="4"/>
        <v>0</v>
      </c>
      <c r="N15" s="58">
        <f t="shared" si="5"/>
        <v>0</v>
      </c>
      <c r="O15" s="222" t="str">
        <f t="shared" si="0"/>
        <v xml:space="preserve"> </v>
      </c>
      <c r="P15" s="222" t="str">
        <f t="shared" si="1"/>
        <v xml:space="preserve"> </v>
      </c>
      <c r="Q15" s="222" t="str">
        <f t="shared" si="2"/>
        <v xml:space="preserve"> </v>
      </c>
      <c r="R15" s="47"/>
      <c r="S15" s="47"/>
      <c r="T15" s="47"/>
      <c r="U15" s="47">
        <v>1</v>
      </c>
    </row>
    <row r="16" spans="1:21" x14ac:dyDescent="0.25">
      <c r="A16" s="49" t="s">
        <v>526</v>
      </c>
      <c r="B16" s="1"/>
      <c r="C16" s="1"/>
      <c r="D16" s="57"/>
      <c r="E16" s="57"/>
      <c r="F16" s="57"/>
      <c r="G16" s="69"/>
      <c r="H16" s="57">
        <v>50417</v>
      </c>
      <c r="I16" s="57">
        <v>1</v>
      </c>
      <c r="J16" s="221">
        <f t="shared" si="3"/>
        <v>4201.416666666667</v>
      </c>
      <c r="K16" s="9">
        <v>50417</v>
      </c>
      <c r="L16" s="58">
        <f t="shared" si="6"/>
        <v>0</v>
      </c>
      <c r="M16" s="58">
        <f t="shared" si="4"/>
        <v>0</v>
      </c>
      <c r="N16" s="58">
        <f t="shared" si="5"/>
        <v>0</v>
      </c>
      <c r="O16" s="222" t="str">
        <f t="shared" si="0"/>
        <v xml:space="preserve"> </v>
      </c>
      <c r="P16" s="222" t="str">
        <f t="shared" si="1"/>
        <v xml:space="preserve"> </v>
      </c>
      <c r="Q16" s="222" t="str">
        <f t="shared" si="2"/>
        <v xml:space="preserve"> </v>
      </c>
      <c r="R16" s="47"/>
      <c r="S16" s="47"/>
      <c r="T16" s="47"/>
      <c r="U16" s="47">
        <v>1</v>
      </c>
    </row>
    <row r="17" spans="1:21" x14ac:dyDescent="0.25">
      <c r="A17" s="50" t="s">
        <v>40</v>
      </c>
      <c r="B17" s="1"/>
      <c r="C17" s="1"/>
      <c r="D17" s="57"/>
      <c r="E17" s="57"/>
      <c r="F17" s="57"/>
      <c r="G17" s="69"/>
      <c r="H17" s="57">
        <v>20346</v>
      </c>
      <c r="I17" s="57">
        <v>1</v>
      </c>
      <c r="J17" s="221">
        <f t="shared" si="3"/>
        <v>1695.5</v>
      </c>
      <c r="K17" s="1">
        <v>20346</v>
      </c>
      <c r="L17" s="58">
        <f t="shared" si="6"/>
        <v>0</v>
      </c>
      <c r="M17" s="58">
        <f t="shared" si="4"/>
        <v>0</v>
      </c>
      <c r="N17" s="58">
        <f t="shared" si="5"/>
        <v>0</v>
      </c>
      <c r="O17" s="222" t="str">
        <f t="shared" si="0"/>
        <v xml:space="preserve"> </v>
      </c>
      <c r="P17" s="222" t="str">
        <f t="shared" si="1"/>
        <v xml:space="preserve"> </v>
      </c>
      <c r="Q17" s="222" t="str">
        <f t="shared" si="2"/>
        <v xml:space="preserve"> </v>
      </c>
      <c r="R17" s="47"/>
      <c r="S17" s="47"/>
      <c r="T17" s="47"/>
      <c r="U17" s="47">
        <v>1</v>
      </c>
    </row>
    <row r="18" spans="1:21" x14ac:dyDescent="0.25">
      <c r="A18" s="50" t="s">
        <v>149</v>
      </c>
      <c r="B18" s="1"/>
      <c r="C18" s="1"/>
      <c r="D18" s="57"/>
      <c r="E18" s="57"/>
      <c r="F18" s="57"/>
      <c r="G18" s="69"/>
      <c r="H18" s="57">
        <v>99141</v>
      </c>
      <c r="I18" s="57">
        <v>1</v>
      </c>
      <c r="J18" s="221">
        <f t="shared" si="3"/>
        <v>8261.75</v>
      </c>
      <c r="K18" s="1">
        <v>99141</v>
      </c>
      <c r="L18" s="58">
        <f t="shared" si="6"/>
        <v>0</v>
      </c>
      <c r="M18" s="58">
        <f t="shared" si="4"/>
        <v>0</v>
      </c>
      <c r="N18" s="58">
        <f t="shared" si="5"/>
        <v>0</v>
      </c>
      <c r="O18" s="222" t="str">
        <f t="shared" si="0"/>
        <v xml:space="preserve"> </v>
      </c>
      <c r="P18" s="222" t="str">
        <f t="shared" si="1"/>
        <v xml:space="preserve"> </v>
      </c>
      <c r="Q18" s="222" t="str">
        <f t="shared" si="2"/>
        <v xml:space="preserve"> </v>
      </c>
      <c r="R18" s="47"/>
      <c r="S18" s="47"/>
      <c r="T18" s="47"/>
      <c r="U18" s="47">
        <v>1</v>
      </c>
    </row>
    <row r="19" spans="1:21" x14ac:dyDescent="0.25">
      <c r="A19" s="50" t="s">
        <v>41</v>
      </c>
      <c r="B19" s="1"/>
      <c r="C19" s="1"/>
      <c r="D19" s="57"/>
      <c r="E19" s="57"/>
      <c r="F19" s="57"/>
      <c r="G19" s="69"/>
      <c r="H19" s="57">
        <v>36371</v>
      </c>
      <c r="I19" s="57">
        <v>1</v>
      </c>
      <c r="J19" s="221">
        <f t="shared" si="3"/>
        <v>3030.9166666666665</v>
      </c>
      <c r="K19" s="1">
        <v>36371</v>
      </c>
      <c r="L19" s="58">
        <f t="shared" si="6"/>
        <v>0</v>
      </c>
      <c r="M19" s="58">
        <f t="shared" si="4"/>
        <v>0</v>
      </c>
      <c r="N19" s="58">
        <f t="shared" si="5"/>
        <v>0</v>
      </c>
      <c r="O19" s="222" t="str">
        <f t="shared" si="0"/>
        <v xml:space="preserve"> </v>
      </c>
      <c r="P19" s="222" t="str">
        <f t="shared" si="1"/>
        <v xml:space="preserve"> </v>
      </c>
      <c r="Q19" s="222" t="str">
        <f t="shared" si="2"/>
        <v xml:space="preserve"> </v>
      </c>
      <c r="R19" s="47"/>
      <c r="S19" s="47"/>
      <c r="T19" s="47"/>
      <c r="U19" s="47">
        <v>1</v>
      </c>
    </row>
    <row r="20" spans="1:21" x14ac:dyDescent="0.25">
      <c r="A20" s="49" t="s">
        <v>527</v>
      </c>
      <c r="B20" s="1"/>
      <c r="C20" s="1"/>
      <c r="D20" s="57"/>
      <c r="E20" s="57"/>
      <c r="F20" s="57"/>
      <c r="G20" s="69"/>
      <c r="H20" s="57">
        <v>46037</v>
      </c>
      <c r="I20" s="57">
        <v>1</v>
      </c>
      <c r="J20" s="221">
        <f t="shared" si="3"/>
        <v>3836.4166666666665</v>
      </c>
      <c r="K20" s="9">
        <v>46037</v>
      </c>
      <c r="L20" s="58">
        <f t="shared" si="6"/>
        <v>0</v>
      </c>
      <c r="M20" s="58">
        <f t="shared" si="4"/>
        <v>0</v>
      </c>
      <c r="N20" s="58">
        <f t="shared" si="5"/>
        <v>0</v>
      </c>
      <c r="O20" s="222" t="str">
        <f t="shared" si="0"/>
        <v xml:space="preserve"> </v>
      </c>
      <c r="P20" s="222" t="str">
        <f t="shared" si="1"/>
        <v xml:space="preserve"> </v>
      </c>
      <c r="Q20" s="222" t="str">
        <f t="shared" si="2"/>
        <v xml:space="preserve"> </v>
      </c>
      <c r="R20" s="47"/>
      <c r="S20" s="47"/>
      <c r="T20" s="47"/>
      <c r="U20" s="47">
        <v>1</v>
      </c>
    </row>
    <row r="21" spans="1:21" ht="18" customHeight="1" x14ac:dyDescent="0.25">
      <c r="A21" s="50" t="s">
        <v>28</v>
      </c>
      <c r="B21" s="1"/>
      <c r="C21" s="1" t="s">
        <v>1202</v>
      </c>
      <c r="D21" s="57">
        <v>22.05</v>
      </c>
      <c r="E21" s="57"/>
      <c r="F21" s="57"/>
      <c r="G21" s="69">
        <f>9.75+12.3</f>
        <v>22.05</v>
      </c>
      <c r="H21" s="65">
        <v>26544</v>
      </c>
      <c r="I21" s="65"/>
      <c r="J21" s="221">
        <f t="shared" si="3"/>
        <v>2212</v>
      </c>
      <c r="K21" s="6">
        <v>26544</v>
      </c>
      <c r="L21" s="58">
        <f t="shared" si="6"/>
        <v>9.9683544303797479E-3</v>
      </c>
      <c r="M21" s="58">
        <f t="shared" si="4"/>
        <v>0</v>
      </c>
      <c r="N21" s="58">
        <f t="shared" si="5"/>
        <v>0</v>
      </c>
      <c r="O21" s="222" t="str">
        <f t="shared" si="0"/>
        <v xml:space="preserve"> </v>
      </c>
      <c r="P21" s="222" t="str">
        <f t="shared" si="1"/>
        <v xml:space="preserve"> </v>
      </c>
      <c r="Q21" s="222" t="str">
        <f t="shared" si="2"/>
        <v xml:space="preserve"> </v>
      </c>
      <c r="R21" s="47"/>
      <c r="S21" s="47"/>
      <c r="T21" s="47"/>
      <c r="U21" s="47">
        <v>1</v>
      </c>
    </row>
    <row r="22" spans="1:21" ht="18" customHeight="1" x14ac:dyDescent="0.25">
      <c r="A22" s="50" t="s">
        <v>42</v>
      </c>
      <c r="B22" s="1" t="s">
        <v>614</v>
      </c>
      <c r="C22" s="1" t="s">
        <v>614</v>
      </c>
      <c r="D22" s="57">
        <v>75.5</v>
      </c>
      <c r="E22" s="57"/>
      <c r="F22" s="57"/>
      <c r="G22" s="69">
        <f>(100+51)/2</f>
        <v>75.5</v>
      </c>
      <c r="H22" s="57">
        <v>50417</v>
      </c>
      <c r="I22" s="57"/>
      <c r="J22" s="221">
        <f t="shared" si="3"/>
        <v>4201.416666666667</v>
      </c>
      <c r="K22" s="1">
        <v>50417</v>
      </c>
      <c r="L22" s="58">
        <f t="shared" si="6"/>
        <v>1.7970129123113233E-2</v>
      </c>
      <c r="M22" s="58">
        <f t="shared" si="4"/>
        <v>0</v>
      </c>
      <c r="N22" s="58">
        <f t="shared" si="5"/>
        <v>0</v>
      </c>
      <c r="O22" s="222" t="str">
        <f t="shared" si="0"/>
        <v xml:space="preserve"> </v>
      </c>
      <c r="P22" s="222" t="str">
        <f t="shared" si="1"/>
        <v xml:space="preserve"> </v>
      </c>
      <c r="Q22" s="222" t="str">
        <f t="shared" si="2"/>
        <v xml:space="preserve"> </v>
      </c>
      <c r="R22" s="47"/>
      <c r="S22" s="47"/>
      <c r="T22" s="47"/>
      <c r="U22" s="47">
        <v>1</v>
      </c>
    </row>
    <row r="23" spans="1:21" ht="20.25" customHeight="1" x14ac:dyDescent="0.25">
      <c r="A23" s="50" t="s">
        <v>43</v>
      </c>
      <c r="B23" s="1" t="s">
        <v>624</v>
      </c>
      <c r="C23" s="1" t="s">
        <v>624</v>
      </c>
      <c r="D23" s="57">
        <v>25</v>
      </c>
      <c r="E23" s="57"/>
      <c r="F23" s="57"/>
      <c r="G23" s="69">
        <v>25</v>
      </c>
      <c r="H23" s="57">
        <v>20346</v>
      </c>
      <c r="I23" s="57"/>
      <c r="J23" s="221">
        <f t="shared" si="3"/>
        <v>1695.5</v>
      </c>
      <c r="K23" s="1">
        <v>20346</v>
      </c>
      <c r="L23" s="58">
        <f t="shared" si="6"/>
        <v>1.4744913005013271E-2</v>
      </c>
      <c r="M23" s="58">
        <f t="shared" si="4"/>
        <v>0</v>
      </c>
      <c r="N23" s="58">
        <f t="shared" si="5"/>
        <v>0</v>
      </c>
      <c r="O23" s="222" t="str">
        <f t="shared" si="0"/>
        <v xml:space="preserve"> </v>
      </c>
      <c r="P23" s="222" t="str">
        <f t="shared" si="1"/>
        <v xml:space="preserve"> </v>
      </c>
      <c r="Q23" s="222" t="str">
        <f t="shared" si="2"/>
        <v xml:space="preserve"> </v>
      </c>
      <c r="R23" s="47"/>
      <c r="S23" s="47"/>
      <c r="T23" s="47"/>
      <c r="U23" s="47">
        <v>1</v>
      </c>
    </row>
    <row r="24" spans="1:21" ht="27" customHeight="1" x14ac:dyDescent="0.25">
      <c r="A24" s="50" t="s">
        <v>82</v>
      </c>
      <c r="B24" s="1" t="s">
        <v>998</v>
      </c>
      <c r="C24" s="1" t="s">
        <v>998</v>
      </c>
      <c r="D24" s="57">
        <v>90.5</v>
      </c>
      <c r="E24" s="57"/>
      <c r="F24" s="57"/>
      <c r="G24" s="69">
        <f>(81+100)/2</f>
        <v>90.5</v>
      </c>
      <c r="H24" s="57">
        <v>51277</v>
      </c>
      <c r="I24" s="57"/>
      <c r="J24" s="221">
        <f t="shared" si="3"/>
        <v>4273.083333333333</v>
      </c>
      <c r="K24" s="1">
        <v>51277</v>
      </c>
      <c r="L24" s="58">
        <f t="shared" si="6"/>
        <v>2.1179086139984791E-2</v>
      </c>
      <c r="M24" s="58">
        <f t="shared" si="4"/>
        <v>0</v>
      </c>
      <c r="N24" s="58">
        <f t="shared" si="5"/>
        <v>0</v>
      </c>
      <c r="O24" s="222" t="str">
        <f t="shared" si="0"/>
        <v xml:space="preserve"> </v>
      </c>
      <c r="P24" s="222" t="str">
        <f t="shared" si="1"/>
        <v xml:space="preserve"> </v>
      </c>
      <c r="Q24" s="222" t="str">
        <f t="shared" si="2"/>
        <v xml:space="preserve"> </v>
      </c>
      <c r="R24" s="47"/>
      <c r="S24" s="47"/>
      <c r="T24" s="47"/>
      <c r="U24" s="47">
        <v>1</v>
      </c>
    </row>
    <row r="25" spans="1:21" ht="18.75" customHeight="1" x14ac:dyDescent="0.25">
      <c r="A25" s="50" t="s">
        <v>29</v>
      </c>
      <c r="B25" s="1" t="s">
        <v>614</v>
      </c>
      <c r="C25" s="1" t="s">
        <v>614</v>
      </c>
      <c r="D25" s="57">
        <v>75.5</v>
      </c>
      <c r="E25" s="57"/>
      <c r="F25" s="57"/>
      <c r="G25" s="69">
        <f>(100+51)/2</f>
        <v>75.5</v>
      </c>
      <c r="H25" s="65">
        <v>26544</v>
      </c>
      <c r="I25" s="65"/>
      <c r="J25" s="221">
        <f t="shared" si="3"/>
        <v>2212</v>
      </c>
      <c r="K25" s="6">
        <v>26544</v>
      </c>
      <c r="L25" s="58">
        <f t="shared" si="6"/>
        <v>3.413200723327306E-2</v>
      </c>
      <c r="M25" s="58">
        <f t="shared" si="4"/>
        <v>0</v>
      </c>
      <c r="N25" s="58">
        <f t="shared" si="5"/>
        <v>0</v>
      </c>
      <c r="O25" s="222">
        <f t="shared" si="0"/>
        <v>1</v>
      </c>
      <c r="P25" s="222" t="str">
        <f t="shared" si="1"/>
        <v xml:space="preserve"> </v>
      </c>
      <c r="Q25" s="222" t="str">
        <f t="shared" si="2"/>
        <v xml:space="preserve"> </v>
      </c>
      <c r="R25" s="47"/>
      <c r="S25" s="47"/>
      <c r="T25" s="47"/>
      <c r="U25" s="47">
        <v>1</v>
      </c>
    </row>
    <row r="26" spans="1:21" ht="15.75" customHeight="1" x14ac:dyDescent="0.25">
      <c r="A26" s="50" t="s">
        <v>44</v>
      </c>
      <c r="B26" s="1" t="s">
        <v>614</v>
      </c>
      <c r="C26" s="1" t="s">
        <v>614</v>
      </c>
      <c r="D26" s="57"/>
      <c r="E26" s="57"/>
      <c r="F26" s="57">
        <v>75.5</v>
      </c>
      <c r="G26" s="69">
        <f>(100+51)/2</f>
        <v>75.5</v>
      </c>
      <c r="H26" s="57">
        <v>49828</v>
      </c>
      <c r="I26" s="57"/>
      <c r="J26" s="221">
        <f t="shared" si="3"/>
        <v>4152.333333333333</v>
      </c>
      <c r="K26" s="1">
        <v>49828</v>
      </c>
      <c r="L26" s="58">
        <f t="shared" si="6"/>
        <v>0</v>
      </c>
      <c r="M26" s="58">
        <f t="shared" si="4"/>
        <v>0</v>
      </c>
      <c r="N26" s="58">
        <f t="shared" si="5"/>
        <v>1.8182547964999601E-2</v>
      </c>
      <c r="O26" s="222" t="str">
        <f t="shared" si="0"/>
        <v xml:space="preserve"> </v>
      </c>
      <c r="P26" s="222" t="str">
        <f t="shared" si="1"/>
        <v xml:space="preserve"> </v>
      </c>
      <c r="Q26" s="222" t="str">
        <f t="shared" si="2"/>
        <v xml:space="preserve"> </v>
      </c>
      <c r="R26" s="47"/>
      <c r="S26" s="47"/>
      <c r="T26" s="47"/>
      <c r="U26" s="47">
        <v>1</v>
      </c>
    </row>
    <row r="27" spans="1:21" x14ac:dyDescent="0.25">
      <c r="A27" s="50" t="s">
        <v>150</v>
      </c>
      <c r="B27" s="1"/>
      <c r="C27" s="1"/>
      <c r="D27" s="57"/>
      <c r="E27" s="57"/>
      <c r="F27" s="57"/>
      <c r="G27" s="69"/>
      <c r="H27" s="57">
        <v>64612</v>
      </c>
      <c r="I27" s="57">
        <v>1</v>
      </c>
      <c r="J27" s="221">
        <f t="shared" si="3"/>
        <v>5384.333333333333</v>
      </c>
      <c r="K27" s="1">
        <v>64612</v>
      </c>
      <c r="L27" s="58">
        <f t="shared" si="6"/>
        <v>0</v>
      </c>
      <c r="M27" s="58">
        <f t="shared" si="4"/>
        <v>0</v>
      </c>
      <c r="N27" s="58">
        <f t="shared" si="5"/>
        <v>0</v>
      </c>
      <c r="O27" s="222" t="str">
        <f t="shared" si="0"/>
        <v xml:space="preserve"> </v>
      </c>
      <c r="P27" s="222" t="str">
        <f t="shared" si="1"/>
        <v xml:space="preserve"> </v>
      </c>
      <c r="Q27" s="222" t="str">
        <f t="shared" si="2"/>
        <v xml:space="preserve"> </v>
      </c>
      <c r="R27" s="47"/>
      <c r="S27" s="47"/>
      <c r="T27" s="47"/>
      <c r="U27" s="47">
        <v>1</v>
      </c>
    </row>
    <row r="28" spans="1:21" x14ac:dyDescent="0.25">
      <c r="A28" s="49" t="s">
        <v>529</v>
      </c>
      <c r="B28" s="1"/>
      <c r="C28" s="1"/>
      <c r="D28" s="57"/>
      <c r="E28" s="57"/>
      <c r="F28" s="57"/>
      <c r="G28" s="69"/>
      <c r="H28" s="57">
        <v>85526</v>
      </c>
      <c r="I28" s="57">
        <v>1</v>
      </c>
      <c r="J28" s="221">
        <f t="shared" si="3"/>
        <v>7127.166666666667</v>
      </c>
      <c r="K28" s="9">
        <v>85526</v>
      </c>
      <c r="L28" s="58">
        <f t="shared" si="6"/>
        <v>0</v>
      </c>
      <c r="M28" s="58">
        <f t="shared" si="4"/>
        <v>0</v>
      </c>
      <c r="N28" s="58">
        <f t="shared" si="5"/>
        <v>0</v>
      </c>
      <c r="O28" s="222" t="str">
        <f t="shared" si="0"/>
        <v xml:space="preserve"> </v>
      </c>
      <c r="P28" s="222" t="str">
        <f t="shared" si="1"/>
        <v xml:space="preserve"> </v>
      </c>
      <c r="Q28" s="222" t="str">
        <f t="shared" si="2"/>
        <v xml:space="preserve"> </v>
      </c>
      <c r="R28" s="47"/>
      <c r="S28" s="47"/>
      <c r="T28" s="47"/>
      <c r="U28" s="47">
        <v>1</v>
      </c>
    </row>
    <row r="29" spans="1:21" x14ac:dyDescent="0.25">
      <c r="A29" s="50" t="s">
        <v>151</v>
      </c>
      <c r="B29" s="1"/>
      <c r="C29" s="1"/>
      <c r="D29" s="57"/>
      <c r="E29" s="57"/>
      <c r="F29" s="57"/>
      <c r="G29" s="69"/>
      <c r="H29" s="57">
        <v>85526</v>
      </c>
      <c r="I29" s="57">
        <v>1</v>
      </c>
      <c r="J29" s="221">
        <f t="shared" si="3"/>
        <v>7127.166666666667</v>
      </c>
      <c r="K29" s="1">
        <v>85526</v>
      </c>
      <c r="L29" s="58">
        <f t="shared" si="6"/>
        <v>0</v>
      </c>
      <c r="M29" s="58">
        <f t="shared" si="4"/>
        <v>0</v>
      </c>
      <c r="N29" s="58">
        <f t="shared" si="5"/>
        <v>0</v>
      </c>
      <c r="O29" s="222" t="str">
        <f t="shared" si="0"/>
        <v xml:space="preserve"> </v>
      </c>
      <c r="P29" s="222" t="str">
        <f t="shared" si="1"/>
        <v xml:space="preserve"> </v>
      </c>
      <c r="Q29" s="222" t="str">
        <f t="shared" si="2"/>
        <v xml:space="preserve"> </v>
      </c>
      <c r="R29" s="47"/>
      <c r="S29" s="47"/>
      <c r="T29" s="47"/>
      <c r="U29" s="47">
        <v>1</v>
      </c>
    </row>
    <row r="30" spans="1:21" x14ac:dyDescent="0.25">
      <c r="A30" s="49" t="s">
        <v>530</v>
      </c>
      <c r="B30" s="1"/>
      <c r="C30" s="1"/>
      <c r="D30" s="57"/>
      <c r="E30" s="57"/>
      <c r="F30" s="57"/>
      <c r="G30" s="69"/>
      <c r="H30" s="57">
        <v>46037</v>
      </c>
      <c r="I30" s="57">
        <v>1</v>
      </c>
      <c r="J30" s="221">
        <f t="shared" si="3"/>
        <v>3836.4166666666665</v>
      </c>
      <c r="K30" s="9">
        <v>46037</v>
      </c>
      <c r="L30" s="58">
        <f t="shared" si="6"/>
        <v>0</v>
      </c>
      <c r="M30" s="58">
        <f t="shared" si="4"/>
        <v>0</v>
      </c>
      <c r="N30" s="58">
        <f t="shared" si="5"/>
        <v>0</v>
      </c>
      <c r="O30" s="222" t="str">
        <f t="shared" si="0"/>
        <v xml:space="preserve"> </v>
      </c>
      <c r="P30" s="222" t="str">
        <f t="shared" si="1"/>
        <v xml:space="preserve"> </v>
      </c>
      <c r="Q30" s="222" t="str">
        <f t="shared" si="2"/>
        <v xml:space="preserve"> </v>
      </c>
      <c r="R30" s="47"/>
      <c r="S30" s="47"/>
      <c r="T30" s="47"/>
      <c r="U30" s="47">
        <v>1</v>
      </c>
    </row>
    <row r="31" spans="1:21" x14ac:dyDescent="0.25">
      <c r="A31" s="49" t="s">
        <v>531</v>
      </c>
      <c r="B31" s="1"/>
      <c r="C31" s="1"/>
      <c r="D31" s="57"/>
      <c r="E31" s="57"/>
      <c r="F31" s="57"/>
      <c r="G31" s="69"/>
      <c r="H31" s="57">
        <v>46037</v>
      </c>
      <c r="I31" s="57">
        <v>1</v>
      </c>
      <c r="J31" s="221">
        <f t="shared" si="3"/>
        <v>3836.4166666666665</v>
      </c>
      <c r="K31" s="9">
        <v>46037</v>
      </c>
      <c r="L31" s="58">
        <f t="shared" si="6"/>
        <v>0</v>
      </c>
      <c r="M31" s="58">
        <f t="shared" si="4"/>
        <v>0</v>
      </c>
      <c r="N31" s="58">
        <f t="shared" si="5"/>
        <v>0</v>
      </c>
      <c r="O31" s="222" t="str">
        <f t="shared" si="0"/>
        <v xml:space="preserve"> </v>
      </c>
      <c r="P31" s="222" t="str">
        <f t="shared" si="1"/>
        <v xml:space="preserve"> </v>
      </c>
      <c r="Q31" s="222" t="str">
        <f t="shared" si="2"/>
        <v xml:space="preserve"> </v>
      </c>
      <c r="R31" s="47"/>
      <c r="S31" s="47"/>
      <c r="T31" s="47"/>
      <c r="U31" s="47">
        <v>1</v>
      </c>
    </row>
    <row r="32" spans="1:21" ht="16.5" customHeight="1" x14ac:dyDescent="0.25">
      <c r="A32" s="50" t="s">
        <v>118</v>
      </c>
      <c r="B32" s="1" t="s">
        <v>997</v>
      </c>
      <c r="C32" s="1" t="s">
        <v>997</v>
      </c>
      <c r="D32" s="57"/>
      <c r="E32" s="57"/>
      <c r="F32" s="57"/>
      <c r="G32" s="69"/>
      <c r="H32" s="57"/>
      <c r="I32" s="57">
        <v>1</v>
      </c>
      <c r="J32" s="221">
        <f t="shared" si="3"/>
        <v>2722.25</v>
      </c>
      <c r="K32" s="1">
        <v>32667</v>
      </c>
      <c r="L32" s="58">
        <f t="shared" si="6"/>
        <v>0</v>
      </c>
      <c r="M32" s="58">
        <f t="shared" si="4"/>
        <v>0</v>
      </c>
      <c r="N32" s="58">
        <f t="shared" si="5"/>
        <v>0</v>
      </c>
      <c r="O32" s="222" t="str">
        <f t="shared" si="0"/>
        <v xml:space="preserve"> </v>
      </c>
      <c r="P32" s="222" t="str">
        <f t="shared" si="1"/>
        <v xml:space="preserve"> </v>
      </c>
      <c r="Q32" s="222" t="str">
        <f t="shared" si="2"/>
        <v xml:space="preserve"> </v>
      </c>
      <c r="R32" s="47"/>
      <c r="S32" s="47"/>
      <c r="T32" s="47"/>
      <c r="U32" s="47">
        <v>1</v>
      </c>
    </row>
    <row r="33" spans="1:21" ht="18.75" customHeight="1" x14ac:dyDescent="0.25">
      <c r="A33" s="50" t="s">
        <v>45</v>
      </c>
      <c r="B33" s="51" t="s">
        <v>624</v>
      </c>
      <c r="C33" s="51" t="s">
        <v>624</v>
      </c>
      <c r="D33" s="66">
        <v>25</v>
      </c>
      <c r="E33" s="67"/>
      <c r="F33" s="67"/>
      <c r="G33" s="69">
        <v>25</v>
      </c>
      <c r="H33" s="57">
        <v>37778</v>
      </c>
      <c r="I33" s="57"/>
      <c r="J33" s="221">
        <f t="shared" si="3"/>
        <v>3148.1666666666665</v>
      </c>
      <c r="K33" s="1">
        <v>37778</v>
      </c>
      <c r="L33" s="58">
        <f t="shared" si="6"/>
        <v>7.9411297580602464E-3</v>
      </c>
      <c r="M33" s="58">
        <f t="shared" si="4"/>
        <v>0</v>
      </c>
      <c r="N33" s="58">
        <f t="shared" si="5"/>
        <v>0</v>
      </c>
      <c r="O33" s="222" t="str">
        <f t="shared" si="0"/>
        <v xml:space="preserve"> </v>
      </c>
      <c r="P33" s="222" t="str">
        <f t="shared" si="1"/>
        <v xml:space="preserve"> </v>
      </c>
      <c r="Q33" s="222" t="str">
        <f t="shared" si="2"/>
        <v xml:space="preserve"> </v>
      </c>
      <c r="R33" s="47"/>
      <c r="S33" s="47"/>
      <c r="T33" s="47"/>
      <c r="U33" s="47">
        <v>1</v>
      </c>
    </row>
    <row r="34" spans="1:21" x14ac:dyDescent="0.25">
      <c r="A34" s="50" t="s">
        <v>83</v>
      </c>
      <c r="B34" s="1"/>
      <c r="C34" s="1"/>
      <c r="D34" s="57"/>
      <c r="E34" s="57"/>
      <c r="F34" s="57"/>
      <c r="G34" s="69"/>
      <c r="H34" s="57">
        <v>32667</v>
      </c>
      <c r="I34" s="57">
        <v>1</v>
      </c>
      <c r="J34" s="221">
        <f t="shared" si="3"/>
        <v>2722.25</v>
      </c>
      <c r="K34" s="1">
        <v>32667</v>
      </c>
      <c r="L34" s="58">
        <f t="shared" si="6"/>
        <v>0</v>
      </c>
      <c r="M34" s="58">
        <f t="shared" si="4"/>
        <v>0</v>
      </c>
      <c r="N34" s="58">
        <f t="shared" si="5"/>
        <v>0</v>
      </c>
      <c r="O34" s="222" t="str">
        <f t="shared" si="0"/>
        <v xml:space="preserve"> </v>
      </c>
      <c r="P34" s="222" t="str">
        <f t="shared" si="1"/>
        <v xml:space="preserve"> </v>
      </c>
      <c r="Q34" s="222" t="str">
        <f t="shared" si="2"/>
        <v xml:space="preserve"> </v>
      </c>
      <c r="R34" s="47"/>
      <c r="S34" s="47"/>
      <c r="T34" s="47"/>
      <c r="U34" s="47">
        <v>1</v>
      </c>
    </row>
    <row r="35" spans="1:21" x14ac:dyDescent="0.25">
      <c r="A35" s="49" t="s">
        <v>532</v>
      </c>
      <c r="B35" s="1"/>
      <c r="C35" s="1"/>
      <c r="D35" s="57"/>
      <c r="E35" s="57"/>
      <c r="F35" s="57"/>
      <c r="G35" s="69"/>
      <c r="H35" s="57">
        <v>46037</v>
      </c>
      <c r="I35" s="57">
        <v>1</v>
      </c>
      <c r="J35" s="221">
        <f t="shared" si="3"/>
        <v>3836.4166666666665</v>
      </c>
      <c r="K35" s="9">
        <v>46037</v>
      </c>
      <c r="L35" s="58">
        <f t="shared" si="6"/>
        <v>0</v>
      </c>
      <c r="M35" s="58">
        <f t="shared" si="4"/>
        <v>0</v>
      </c>
      <c r="N35" s="58">
        <f t="shared" si="5"/>
        <v>0</v>
      </c>
      <c r="O35" s="222" t="str">
        <f t="shared" si="0"/>
        <v xml:space="preserve"> </v>
      </c>
      <c r="P35" s="222" t="str">
        <f t="shared" si="1"/>
        <v xml:space="preserve"> </v>
      </c>
      <c r="Q35" s="222" t="str">
        <f t="shared" si="2"/>
        <v xml:space="preserve"> </v>
      </c>
      <c r="R35" s="47"/>
      <c r="S35" s="47"/>
      <c r="T35" s="47"/>
      <c r="U35" s="47">
        <v>1</v>
      </c>
    </row>
    <row r="36" spans="1:21" x14ac:dyDescent="0.25">
      <c r="A36" s="50" t="s">
        <v>533</v>
      </c>
      <c r="B36" s="1"/>
      <c r="C36" s="1"/>
      <c r="D36" s="57"/>
      <c r="E36" s="57"/>
      <c r="F36" s="57"/>
      <c r="G36" s="69"/>
      <c r="H36" s="57">
        <v>57639</v>
      </c>
      <c r="I36" s="57">
        <v>1</v>
      </c>
      <c r="J36" s="221">
        <f t="shared" si="3"/>
        <v>4803.25</v>
      </c>
      <c r="K36" s="1">
        <v>57639</v>
      </c>
      <c r="L36" s="58">
        <f t="shared" si="6"/>
        <v>0</v>
      </c>
      <c r="M36" s="58">
        <f t="shared" si="4"/>
        <v>0</v>
      </c>
      <c r="N36" s="58">
        <f t="shared" si="5"/>
        <v>0</v>
      </c>
      <c r="O36" s="222" t="str">
        <f t="shared" si="0"/>
        <v xml:space="preserve"> </v>
      </c>
      <c r="P36" s="222" t="str">
        <f t="shared" si="1"/>
        <v xml:space="preserve"> </v>
      </c>
      <c r="Q36" s="222" t="str">
        <f t="shared" si="2"/>
        <v xml:space="preserve"> </v>
      </c>
      <c r="R36" s="47"/>
      <c r="S36" s="47"/>
      <c r="T36" s="47"/>
      <c r="U36" s="47">
        <v>1</v>
      </c>
    </row>
    <row r="37" spans="1:21" ht="17.25" customHeight="1" x14ac:dyDescent="0.25">
      <c r="A37" s="50" t="s">
        <v>201</v>
      </c>
      <c r="B37" s="1"/>
      <c r="C37" s="52" t="s">
        <v>1205</v>
      </c>
      <c r="D37" s="68">
        <v>30.67</v>
      </c>
      <c r="E37" s="59"/>
      <c r="F37" s="59"/>
      <c r="G37" s="69">
        <v>30.67</v>
      </c>
      <c r="H37" s="57">
        <v>30000</v>
      </c>
      <c r="I37" s="57"/>
      <c r="J37" s="221">
        <f t="shared" si="3"/>
        <v>2500</v>
      </c>
      <c r="K37" s="1">
        <v>30000</v>
      </c>
      <c r="L37" s="58">
        <f t="shared" si="6"/>
        <v>1.2268000000000001E-2</v>
      </c>
      <c r="M37" s="58">
        <f t="shared" si="4"/>
        <v>0</v>
      </c>
      <c r="N37" s="58">
        <f t="shared" si="5"/>
        <v>0</v>
      </c>
      <c r="O37" s="222" t="str">
        <f t="shared" si="0"/>
        <v xml:space="preserve"> </v>
      </c>
      <c r="P37" s="222" t="str">
        <f t="shared" si="1"/>
        <v xml:space="preserve"> </v>
      </c>
      <c r="Q37" s="222" t="str">
        <f t="shared" si="2"/>
        <v xml:space="preserve"> </v>
      </c>
      <c r="R37" s="47"/>
      <c r="S37" s="47"/>
      <c r="T37" s="47"/>
      <c r="U37" s="47">
        <v>1</v>
      </c>
    </row>
    <row r="38" spans="1:21" x14ac:dyDescent="0.25">
      <c r="A38" s="50" t="s">
        <v>534</v>
      </c>
      <c r="B38" s="1"/>
      <c r="C38" s="1"/>
      <c r="D38" s="57"/>
      <c r="E38" s="57"/>
      <c r="F38" s="57"/>
      <c r="G38" s="69"/>
      <c r="H38" s="57">
        <v>30000</v>
      </c>
      <c r="I38" s="57">
        <v>1</v>
      </c>
      <c r="J38" s="221">
        <f t="shared" si="3"/>
        <v>2500</v>
      </c>
      <c r="K38" s="1">
        <v>30000</v>
      </c>
      <c r="L38" s="58">
        <f t="shared" si="6"/>
        <v>0</v>
      </c>
      <c r="M38" s="58">
        <f t="shared" si="4"/>
        <v>0</v>
      </c>
      <c r="N38" s="58">
        <f t="shared" si="5"/>
        <v>0</v>
      </c>
      <c r="O38" s="222" t="str">
        <f t="shared" si="0"/>
        <v xml:space="preserve"> </v>
      </c>
      <c r="P38" s="222" t="str">
        <f t="shared" si="1"/>
        <v xml:space="preserve"> </v>
      </c>
      <c r="Q38" s="222" t="str">
        <f t="shared" si="2"/>
        <v xml:space="preserve"> </v>
      </c>
      <c r="R38" s="47"/>
      <c r="S38" s="47"/>
      <c r="T38" s="47"/>
      <c r="U38" s="47">
        <v>1</v>
      </c>
    </row>
    <row r="39" spans="1:21" ht="39" x14ac:dyDescent="0.25">
      <c r="A39" s="50" t="s">
        <v>216</v>
      </c>
      <c r="B39" s="1" t="s">
        <v>624</v>
      </c>
      <c r="C39" s="1" t="s">
        <v>624</v>
      </c>
      <c r="D39" s="57">
        <v>25</v>
      </c>
      <c r="E39" s="57"/>
      <c r="F39" s="57"/>
      <c r="G39" s="69">
        <v>25</v>
      </c>
      <c r="H39" s="57">
        <v>39167</v>
      </c>
      <c r="I39" s="57"/>
      <c r="J39" s="221">
        <f t="shared" si="3"/>
        <v>3263.9166666666665</v>
      </c>
      <c r="K39" s="1">
        <v>39167</v>
      </c>
      <c r="L39" s="58">
        <f t="shared" si="6"/>
        <v>7.6595092807720793E-3</v>
      </c>
      <c r="M39" s="58">
        <f t="shared" si="4"/>
        <v>0</v>
      </c>
      <c r="N39" s="58">
        <f t="shared" si="5"/>
        <v>0</v>
      </c>
      <c r="O39" s="222" t="str">
        <f t="shared" si="0"/>
        <v xml:space="preserve"> </v>
      </c>
      <c r="P39" s="222" t="str">
        <f t="shared" si="1"/>
        <v xml:space="preserve"> </v>
      </c>
      <c r="Q39" s="222" t="str">
        <f t="shared" si="2"/>
        <v xml:space="preserve"> </v>
      </c>
      <c r="R39" s="47"/>
      <c r="S39" s="47"/>
      <c r="T39" s="47"/>
      <c r="U39" s="47">
        <v>1</v>
      </c>
    </row>
    <row r="40" spans="1:21" ht="39" x14ac:dyDescent="0.25">
      <c r="A40" s="50" t="s">
        <v>631</v>
      </c>
      <c r="B40" s="1" t="s">
        <v>624</v>
      </c>
      <c r="C40" s="1" t="s">
        <v>624</v>
      </c>
      <c r="D40" s="57">
        <v>25</v>
      </c>
      <c r="E40" s="57"/>
      <c r="F40" s="57"/>
      <c r="G40" s="69">
        <v>25</v>
      </c>
      <c r="H40" s="65">
        <v>26544</v>
      </c>
      <c r="I40" s="65"/>
      <c r="J40" s="221">
        <f t="shared" si="3"/>
        <v>2212</v>
      </c>
      <c r="K40" s="6">
        <v>26544</v>
      </c>
      <c r="L40" s="58">
        <f t="shared" si="6"/>
        <v>1.1301989150090416E-2</v>
      </c>
      <c r="M40" s="58">
        <f t="shared" si="4"/>
        <v>0</v>
      </c>
      <c r="N40" s="58">
        <f t="shared" si="5"/>
        <v>0</v>
      </c>
      <c r="O40" s="222" t="str">
        <f t="shared" si="0"/>
        <v xml:space="preserve"> </v>
      </c>
      <c r="P40" s="222" t="str">
        <f t="shared" si="1"/>
        <v xml:space="preserve"> </v>
      </c>
      <c r="Q40" s="222" t="str">
        <f t="shared" si="2"/>
        <v xml:space="preserve"> </v>
      </c>
      <c r="R40" s="47"/>
      <c r="S40" s="47"/>
      <c r="T40" s="47"/>
      <c r="U40" s="47">
        <v>1</v>
      </c>
    </row>
    <row r="41" spans="1:21" x14ac:dyDescent="0.25">
      <c r="A41" s="50" t="s">
        <v>634</v>
      </c>
      <c r="B41" s="1"/>
      <c r="C41" s="1"/>
      <c r="D41" s="57"/>
      <c r="E41" s="57"/>
      <c r="F41" s="57"/>
      <c r="G41" s="69"/>
      <c r="H41" s="57">
        <v>34000</v>
      </c>
      <c r="I41" s="57"/>
      <c r="J41" s="221">
        <f t="shared" si="3"/>
        <v>2833.3333333333335</v>
      </c>
      <c r="K41" s="1">
        <v>34000</v>
      </c>
      <c r="L41" s="58">
        <f t="shared" si="6"/>
        <v>0</v>
      </c>
      <c r="M41" s="58">
        <f t="shared" si="4"/>
        <v>0</v>
      </c>
      <c r="N41" s="58">
        <f t="shared" si="5"/>
        <v>0</v>
      </c>
      <c r="O41" s="222" t="str">
        <f t="shared" si="0"/>
        <v xml:space="preserve"> </v>
      </c>
      <c r="P41" s="222" t="str">
        <f t="shared" si="1"/>
        <v xml:space="preserve"> </v>
      </c>
      <c r="Q41" s="222" t="str">
        <f t="shared" si="2"/>
        <v xml:space="preserve"> </v>
      </c>
      <c r="R41" s="47"/>
      <c r="S41" s="47"/>
      <c r="T41" s="47"/>
      <c r="U41" s="47">
        <v>1</v>
      </c>
    </row>
    <row r="42" spans="1:21" x14ac:dyDescent="0.25">
      <c r="A42" s="50" t="s">
        <v>162</v>
      </c>
      <c r="B42" s="1"/>
      <c r="C42" s="1"/>
      <c r="D42" s="57"/>
      <c r="E42" s="57"/>
      <c r="F42" s="57"/>
      <c r="G42" s="69"/>
      <c r="H42" s="57"/>
      <c r="I42" s="57"/>
      <c r="J42" s="221">
        <f t="shared" si="3"/>
        <v>3854.1666666666665</v>
      </c>
      <c r="K42" s="1">
        <v>46250</v>
      </c>
      <c r="L42" s="58">
        <f t="shared" si="6"/>
        <v>0</v>
      </c>
      <c r="M42" s="58">
        <f t="shared" si="4"/>
        <v>0</v>
      </c>
      <c r="N42" s="58">
        <f t="shared" si="5"/>
        <v>0</v>
      </c>
      <c r="O42" s="222" t="str">
        <f t="shared" si="0"/>
        <v xml:space="preserve"> </v>
      </c>
      <c r="P42" s="222" t="str">
        <f t="shared" si="1"/>
        <v xml:space="preserve"> </v>
      </c>
      <c r="Q42" s="222" t="str">
        <f t="shared" si="2"/>
        <v xml:space="preserve"> </v>
      </c>
      <c r="R42" s="47"/>
      <c r="S42" s="47"/>
      <c r="T42" s="47"/>
      <c r="U42" s="47">
        <v>1</v>
      </c>
    </row>
    <row r="43" spans="1:21" ht="102.75" x14ac:dyDescent="0.25">
      <c r="A43" s="49" t="s">
        <v>1421</v>
      </c>
      <c r="B43" s="1"/>
      <c r="C43" s="1" t="s">
        <v>1208</v>
      </c>
      <c r="D43" s="57"/>
      <c r="E43" s="57"/>
      <c r="F43" s="57"/>
      <c r="G43" s="69"/>
      <c r="H43" s="57">
        <v>38816</v>
      </c>
      <c r="I43" s="57"/>
      <c r="J43" s="221">
        <f t="shared" si="3"/>
        <v>3234.6666666666665</v>
      </c>
      <c r="K43" s="9">
        <v>38816</v>
      </c>
      <c r="L43" s="58">
        <f t="shared" si="6"/>
        <v>0</v>
      </c>
      <c r="M43" s="58">
        <f t="shared" si="4"/>
        <v>0</v>
      </c>
      <c r="N43" s="58">
        <f t="shared" si="5"/>
        <v>0</v>
      </c>
      <c r="O43" s="222" t="str">
        <f t="shared" si="0"/>
        <v xml:space="preserve"> </v>
      </c>
      <c r="P43" s="222" t="str">
        <f t="shared" si="1"/>
        <v xml:space="preserve"> </v>
      </c>
      <c r="Q43" s="222" t="str">
        <f t="shared" si="2"/>
        <v xml:space="preserve"> </v>
      </c>
      <c r="R43" s="47"/>
      <c r="S43" s="47"/>
      <c r="T43" s="47"/>
      <c r="U43" s="47">
        <v>1</v>
      </c>
    </row>
    <row r="44" spans="1:21" x14ac:dyDescent="0.25">
      <c r="A44" s="50" t="s">
        <v>152</v>
      </c>
      <c r="B44" s="1"/>
      <c r="C44" s="1"/>
      <c r="D44" s="57"/>
      <c r="E44" s="57"/>
      <c r="F44" s="57"/>
      <c r="G44" s="69"/>
      <c r="H44" s="57">
        <v>46037</v>
      </c>
      <c r="I44" s="57"/>
      <c r="J44" s="221">
        <f t="shared" si="3"/>
        <v>3836.4166666666665</v>
      </c>
      <c r="K44" s="1">
        <v>46037</v>
      </c>
      <c r="L44" s="58">
        <f t="shared" si="6"/>
        <v>0</v>
      </c>
      <c r="M44" s="58">
        <f t="shared" si="4"/>
        <v>0</v>
      </c>
      <c r="N44" s="58">
        <f t="shared" si="5"/>
        <v>0</v>
      </c>
      <c r="O44" s="222" t="str">
        <f t="shared" si="0"/>
        <v xml:space="preserve"> </v>
      </c>
      <c r="P44" s="222" t="str">
        <f t="shared" si="1"/>
        <v xml:space="preserve"> </v>
      </c>
      <c r="Q44" s="222" t="str">
        <f t="shared" si="2"/>
        <v xml:space="preserve"> </v>
      </c>
      <c r="R44" s="47"/>
      <c r="S44" s="47"/>
      <c r="T44" s="47"/>
      <c r="U44" s="47">
        <v>1</v>
      </c>
    </row>
    <row r="45" spans="1:21" ht="39" x14ac:dyDescent="0.25">
      <c r="A45" s="50" t="s">
        <v>26</v>
      </c>
      <c r="B45" s="1" t="s">
        <v>624</v>
      </c>
      <c r="C45" s="1" t="s">
        <v>624</v>
      </c>
      <c r="D45" s="57">
        <v>25</v>
      </c>
      <c r="E45" s="57"/>
      <c r="F45" s="57"/>
      <c r="G45" s="69">
        <v>25</v>
      </c>
      <c r="H45" s="57">
        <v>44242</v>
      </c>
      <c r="I45" s="57"/>
      <c r="J45" s="221">
        <f t="shared" si="3"/>
        <v>3686.8333333333335</v>
      </c>
      <c r="K45" s="1">
        <v>44242</v>
      </c>
      <c r="L45" s="58">
        <f t="shared" si="6"/>
        <v>6.7808869400117532E-3</v>
      </c>
      <c r="M45" s="58">
        <f t="shared" si="4"/>
        <v>0</v>
      </c>
      <c r="N45" s="58">
        <f t="shared" si="5"/>
        <v>0</v>
      </c>
      <c r="O45" s="222" t="str">
        <f t="shared" si="0"/>
        <v xml:space="preserve"> </v>
      </c>
      <c r="P45" s="222" t="str">
        <f t="shared" si="1"/>
        <v xml:space="preserve"> </v>
      </c>
      <c r="Q45" s="222" t="str">
        <f t="shared" si="2"/>
        <v xml:space="preserve"> </v>
      </c>
      <c r="R45" s="47"/>
      <c r="S45" s="47"/>
      <c r="T45" s="47"/>
      <c r="U45" s="47">
        <v>1</v>
      </c>
    </row>
    <row r="46" spans="1:21" ht="25.5" customHeight="1" x14ac:dyDescent="0.25">
      <c r="A46" s="50" t="s">
        <v>84</v>
      </c>
      <c r="B46" s="1" t="s">
        <v>646</v>
      </c>
      <c r="C46" s="1" t="s">
        <v>646</v>
      </c>
      <c r="D46" s="57"/>
      <c r="E46" s="57"/>
      <c r="F46" s="57">
        <v>125</v>
      </c>
      <c r="G46" s="69">
        <f>(100+150)/2</f>
        <v>125</v>
      </c>
      <c r="H46" s="57">
        <v>19356</v>
      </c>
      <c r="I46" s="57"/>
      <c r="J46" s="221">
        <f t="shared" si="3"/>
        <v>1613</v>
      </c>
      <c r="K46" s="1">
        <v>19356</v>
      </c>
      <c r="L46" s="58">
        <f t="shared" si="6"/>
        <v>0</v>
      </c>
      <c r="M46" s="58">
        <f t="shared" si="4"/>
        <v>0</v>
      </c>
      <c r="N46" s="58">
        <f t="shared" si="5"/>
        <v>7.7495350278983258E-2</v>
      </c>
      <c r="O46" s="222" t="str">
        <f t="shared" si="0"/>
        <v xml:space="preserve"> </v>
      </c>
      <c r="P46" s="222" t="str">
        <f t="shared" si="1"/>
        <v xml:space="preserve"> </v>
      </c>
      <c r="Q46" s="222">
        <f t="shared" si="2"/>
        <v>1</v>
      </c>
      <c r="R46" s="47"/>
      <c r="S46" s="47"/>
      <c r="T46" s="47"/>
      <c r="U46" s="47">
        <v>1</v>
      </c>
    </row>
    <row r="47" spans="1:21" ht="115.5" x14ac:dyDescent="0.25">
      <c r="A47" s="50" t="s">
        <v>535</v>
      </c>
      <c r="B47" s="1"/>
      <c r="C47" s="1" t="s">
        <v>1212</v>
      </c>
      <c r="D47" s="57"/>
      <c r="E47" s="57"/>
      <c r="F47" s="57"/>
      <c r="G47" s="69"/>
      <c r="H47" s="57">
        <v>39614</v>
      </c>
      <c r="I47" s="57"/>
      <c r="J47" s="221">
        <f t="shared" si="3"/>
        <v>3301.1666666666665</v>
      </c>
      <c r="K47" s="1">
        <v>39614</v>
      </c>
      <c r="L47" s="58">
        <f t="shared" si="6"/>
        <v>0</v>
      </c>
      <c r="M47" s="58">
        <f t="shared" si="4"/>
        <v>0</v>
      </c>
      <c r="N47" s="58">
        <f t="shared" si="5"/>
        <v>0</v>
      </c>
      <c r="O47" s="222" t="str">
        <f t="shared" si="0"/>
        <v xml:space="preserve"> </v>
      </c>
      <c r="P47" s="222" t="str">
        <f t="shared" si="1"/>
        <v xml:space="preserve"> </v>
      </c>
      <c r="Q47" s="222" t="str">
        <f t="shared" si="2"/>
        <v xml:space="preserve"> </v>
      </c>
      <c r="R47" s="47"/>
      <c r="S47" s="47"/>
      <c r="T47" s="47"/>
      <c r="U47" s="47">
        <v>1</v>
      </c>
    </row>
    <row r="48" spans="1:21" x14ac:dyDescent="0.25">
      <c r="A48" s="50" t="s">
        <v>536</v>
      </c>
      <c r="B48" s="1"/>
      <c r="C48" s="1"/>
      <c r="D48" s="57"/>
      <c r="E48" s="57"/>
      <c r="F48" s="57"/>
      <c r="G48" s="69"/>
      <c r="H48" s="57">
        <v>70714</v>
      </c>
      <c r="I48" s="57"/>
      <c r="J48" s="221">
        <f t="shared" si="3"/>
        <v>5892.833333333333</v>
      </c>
      <c r="K48" s="1">
        <v>70714</v>
      </c>
      <c r="L48" s="58">
        <f t="shared" si="6"/>
        <v>0</v>
      </c>
      <c r="M48" s="58">
        <f t="shared" si="4"/>
        <v>0</v>
      </c>
      <c r="N48" s="58">
        <f t="shared" si="5"/>
        <v>0</v>
      </c>
      <c r="O48" s="222" t="str">
        <f t="shared" si="0"/>
        <v xml:space="preserve"> </v>
      </c>
      <c r="P48" s="222" t="str">
        <f t="shared" si="1"/>
        <v xml:space="preserve"> </v>
      </c>
      <c r="Q48" s="222" t="str">
        <f t="shared" si="2"/>
        <v xml:space="preserve"> </v>
      </c>
      <c r="R48" s="47"/>
      <c r="S48" s="47"/>
      <c r="T48" s="47"/>
      <c r="U48" s="47">
        <v>1</v>
      </c>
    </row>
    <row r="49" spans="1:21" x14ac:dyDescent="0.25">
      <c r="A49" s="50" t="s">
        <v>537</v>
      </c>
      <c r="B49" s="1"/>
      <c r="C49" s="1"/>
      <c r="D49" s="57"/>
      <c r="E49" s="57"/>
      <c r="F49" s="57"/>
      <c r="G49" s="69"/>
      <c r="H49" s="57">
        <v>49886</v>
      </c>
      <c r="I49" s="57"/>
      <c r="J49" s="221">
        <f t="shared" si="3"/>
        <v>4157.166666666667</v>
      </c>
      <c r="K49" s="1">
        <v>49886</v>
      </c>
      <c r="L49" s="58">
        <f t="shared" si="6"/>
        <v>0</v>
      </c>
      <c r="M49" s="58">
        <f t="shared" si="4"/>
        <v>0</v>
      </c>
      <c r="N49" s="58">
        <f t="shared" si="5"/>
        <v>0</v>
      </c>
      <c r="O49" s="222" t="str">
        <f t="shared" si="0"/>
        <v xml:space="preserve"> </v>
      </c>
      <c r="P49" s="222" t="str">
        <f t="shared" si="1"/>
        <v xml:space="preserve"> </v>
      </c>
      <c r="Q49" s="222" t="str">
        <f t="shared" si="2"/>
        <v xml:space="preserve"> </v>
      </c>
      <c r="R49" s="47"/>
      <c r="S49" s="47"/>
      <c r="T49" s="47"/>
      <c r="U49" s="47">
        <v>1</v>
      </c>
    </row>
    <row r="50" spans="1:21" x14ac:dyDescent="0.25">
      <c r="A50" s="50" t="s">
        <v>538</v>
      </c>
      <c r="B50" s="1"/>
      <c r="C50" s="1"/>
      <c r="D50" s="57"/>
      <c r="E50" s="57"/>
      <c r="F50" s="57"/>
      <c r="G50" s="69"/>
      <c r="H50" s="57">
        <v>46037</v>
      </c>
      <c r="I50" s="57"/>
      <c r="J50" s="221">
        <f t="shared" si="3"/>
        <v>3836.4166666666665</v>
      </c>
      <c r="K50" s="1">
        <v>46037</v>
      </c>
      <c r="L50" s="58">
        <f t="shared" si="6"/>
        <v>0</v>
      </c>
      <c r="M50" s="58">
        <f t="shared" si="4"/>
        <v>0</v>
      </c>
      <c r="N50" s="58">
        <f t="shared" si="5"/>
        <v>0</v>
      </c>
      <c r="O50" s="222" t="str">
        <f t="shared" si="0"/>
        <v xml:space="preserve"> </v>
      </c>
      <c r="P50" s="222" t="str">
        <f t="shared" si="1"/>
        <v xml:space="preserve"> </v>
      </c>
      <c r="Q50" s="222" t="str">
        <f t="shared" si="2"/>
        <v xml:space="preserve"> </v>
      </c>
      <c r="R50" s="47"/>
      <c r="S50" s="47"/>
      <c r="T50" s="47"/>
      <c r="U50" s="47">
        <v>1</v>
      </c>
    </row>
    <row r="51" spans="1:21" ht="23.25" customHeight="1" x14ac:dyDescent="0.25">
      <c r="A51" s="50" t="s">
        <v>85</v>
      </c>
      <c r="B51" s="1" t="s">
        <v>646</v>
      </c>
      <c r="C51" s="1" t="s">
        <v>646</v>
      </c>
      <c r="D51" s="57">
        <v>125</v>
      </c>
      <c r="E51" s="57"/>
      <c r="F51" s="57"/>
      <c r="G51" s="69">
        <v>125</v>
      </c>
      <c r="H51" s="57">
        <v>46037</v>
      </c>
      <c r="I51" s="57"/>
      <c r="J51" s="221">
        <f t="shared" si="3"/>
        <v>3836.4166666666665</v>
      </c>
      <c r="K51" s="1">
        <v>46037</v>
      </c>
      <c r="L51" s="58">
        <f t="shared" si="6"/>
        <v>3.2582487998783591E-2</v>
      </c>
      <c r="M51" s="58">
        <f t="shared" si="4"/>
        <v>0</v>
      </c>
      <c r="N51" s="58">
        <f t="shared" si="5"/>
        <v>0</v>
      </c>
      <c r="O51" s="222">
        <f t="shared" si="0"/>
        <v>1</v>
      </c>
      <c r="P51" s="222" t="str">
        <f t="shared" si="1"/>
        <v xml:space="preserve"> </v>
      </c>
      <c r="Q51" s="222" t="str">
        <f t="shared" si="2"/>
        <v xml:space="preserve"> </v>
      </c>
      <c r="R51" s="47"/>
      <c r="S51" s="47"/>
      <c r="T51" s="47"/>
      <c r="U51" s="47">
        <v>1</v>
      </c>
    </row>
    <row r="52" spans="1:21" x14ac:dyDescent="0.25">
      <c r="A52" s="50" t="s">
        <v>957</v>
      </c>
      <c r="B52" s="1"/>
      <c r="C52" s="1"/>
      <c r="D52" s="57"/>
      <c r="E52" s="57"/>
      <c r="F52" s="57"/>
      <c r="G52" s="69"/>
      <c r="H52" s="57">
        <v>46037</v>
      </c>
      <c r="I52" s="57"/>
      <c r="J52" s="221">
        <f t="shared" si="3"/>
        <v>3836.4166666666665</v>
      </c>
      <c r="K52" s="1">
        <v>46037</v>
      </c>
      <c r="L52" s="58">
        <f t="shared" si="6"/>
        <v>0</v>
      </c>
      <c r="M52" s="58">
        <f t="shared" si="4"/>
        <v>0</v>
      </c>
      <c r="N52" s="58">
        <f t="shared" si="5"/>
        <v>0</v>
      </c>
      <c r="O52" s="222" t="str">
        <f t="shared" si="0"/>
        <v xml:space="preserve"> </v>
      </c>
      <c r="P52" s="222" t="str">
        <f t="shared" si="1"/>
        <v xml:space="preserve"> </v>
      </c>
      <c r="Q52" s="222" t="str">
        <f t="shared" si="2"/>
        <v xml:space="preserve"> </v>
      </c>
      <c r="R52" s="47"/>
      <c r="S52" s="47"/>
      <c r="T52" s="47"/>
      <c r="U52" s="47">
        <v>1</v>
      </c>
    </row>
    <row r="53" spans="1:21" ht="15.75" customHeight="1" x14ac:dyDescent="0.25">
      <c r="A53" s="50" t="s">
        <v>153</v>
      </c>
      <c r="B53" s="1" t="s">
        <v>624</v>
      </c>
      <c r="C53" s="1" t="s">
        <v>624</v>
      </c>
      <c r="D53" s="57">
        <v>25</v>
      </c>
      <c r="E53" s="57"/>
      <c r="F53" s="57"/>
      <c r="G53" s="69">
        <v>25</v>
      </c>
      <c r="H53" s="57">
        <v>49886</v>
      </c>
      <c r="I53" s="57"/>
      <c r="J53" s="221">
        <f t="shared" si="3"/>
        <v>4157.166666666667</v>
      </c>
      <c r="K53" s="1">
        <v>49886</v>
      </c>
      <c r="L53" s="58">
        <f t="shared" si="6"/>
        <v>6.0137112616766219E-3</v>
      </c>
      <c r="M53" s="58">
        <f t="shared" si="4"/>
        <v>0</v>
      </c>
      <c r="N53" s="58">
        <f t="shared" si="5"/>
        <v>0</v>
      </c>
      <c r="O53" s="222" t="str">
        <f t="shared" si="0"/>
        <v xml:space="preserve"> </v>
      </c>
      <c r="P53" s="222" t="str">
        <f t="shared" si="1"/>
        <v xml:space="preserve"> </v>
      </c>
      <c r="Q53" s="222" t="str">
        <f t="shared" si="2"/>
        <v xml:space="preserve"> </v>
      </c>
      <c r="R53" s="47"/>
      <c r="S53" s="47"/>
      <c r="T53" s="47"/>
      <c r="U53" s="47">
        <v>1</v>
      </c>
    </row>
    <row r="54" spans="1:21" x14ac:dyDescent="0.25">
      <c r="A54" s="49" t="s">
        <v>496</v>
      </c>
      <c r="B54" s="1"/>
      <c r="C54" s="1"/>
      <c r="D54" s="57"/>
      <c r="E54" s="57"/>
      <c r="F54" s="57"/>
      <c r="G54" s="69"/>
      <c r="H54" s="57">
        <v>27200</v>
      </c>
      <c r="I54" s="57"/>
      <c r="J54" s="221">
        <f t="shared" si="3"/>
        <v>2266.6666666666665</v>
      </c>
      <c r="K54" s="9">
        <v>27200</v>
      </c>
      <c r="L54" s="58">
        <f t="shared" si="6"/>
        <v>0</v>
      </c>
      <c r="M54" s="58">
        <f t="shared" si="4"/>
        <v>0</v>
      </c>
      <c r="N54" s="58">
        <f t="shared" si="5"/>
        <v>0</v>
      </c>
      <c r="O54" s="222" t="str">
        <f t="shared" si="0"/>
        <v xml:space="preserve"> </v>
      </c>
      <c r="P54" s="222" t="str">
        <f t="shared" si="1"/>
        <v xml:space="preserve"> </v>
      </c>
      <c r="Q54" s="222" t="str">
        <f t="shared" si="2"/>
        <v xml:space="preserve"> </v>
      </c>
      <c r="R54" s="47"/>
      <c r="S54" s="47"/>
      <c r="T54" s="47"/>
      <c r="U54" s="47">
        <v>1</v>
      </c>
    </row>
    <row r="55" spans="1:21" x14ac:dyDescent="0.25">
      <c r="A55" s="49" t="s">
        <v>923</v>
      </c>
      <c r="B55" s="1">
        <v>37.49</v>
      </c>
      <c r="C55" s="1">
        <v>37.49</v>
      </c>
      <c r="D55" s="57">
        <v>37.49</v>
      </c>
      <c r="E55" s="57"/>
      <c r="F55" s="57"/>
      <c r="G55" s="69">
        <v>37.49</v>
      </c>
      <c r="H55" s="57"/>
      <c r="I55" s="57"/>
      <c r="J55" s="221">
        <f t="shared" si="3"/>
        <v>2212</v>
      </c>
      <c r="K55" s="6">
        <v>26544</v>
      </c>
      <c r="L55" s="58">
        <f t="shared" si="6"/>
        <v>1.6948462929475588E-2</v>
      </c>
      <c r="M55" s="58">
        <f t="shared" si="4"/>
        <v>0</v>
      </c>
      <c r="N55" s="58">
        <f t="shared" si="5"/>
        <v>0</v>
      </c>
      <c r="O55" s="222" t="str">
        <f t="shared" si="0"/>
        <v xml:space="preserve"> </v>
      </c>
      <c r="P55" s="222" t="str">
        <f t="shared" si="1"/>
        <v xml:space="preserve"> </v>
      </c>
      <c r="Q55" s="222" t="str">
        <f t="shared" si="2"/>
        <v xml:space="preserve"> </v>
      </c>
      <c r="R55" s="47"/>
      <c r="S55" s="47"/>
      <c r="T55" s="47"/>
      <c r="U55" s="47">
        <v>1</v>
      </c>
    </row>
    <row r="56" spans="1:21" ht="64.5" x14ac:dyDescent="0.25">
      <c r="A56" s="50" t="s">
        <v>46</v>
      </c>
      <c r="B56" s="1" t="s">
        <v>614</v>
      </c>
      <c r="C56" s="1" t="s">
        <v>614</v>
      </c>
      <c r="D56" s="57"/>
      <c r="E56" s="57"/>
      <c r="F56" s="57">
        <v>75.5</v>
      </c>
      <c r="G56" s="69">
        <f>(51+100)/2</f>
        <v>75.5</v>
      </c>
      <c r="H56" s="57">
        <v>28277</v>
      </c>
      <c r="I56" s="57"/>
      <c r="J56" s="221">
        <f t="shared" si="3"/>
        <v>2356.4166666666665</v>
      </c>
      <c r="K56" s="1">
        <v>28277</v>
      </c>
      <c r="L56" s="58">
        <f t="shared" si="6"/>
        <v>0</v>
      </c>
      <c r="M56" s="58">
        <f t="shared" si="4"/>
        <v>0</v>
      </c>
      <c r="N56" s="58">
        <f t="shared" si="5"/>
        <v>3.2040173992997842E-2</v>
      </c>
      <c r="O56" s="222" t="str">
        <f t="shared" si="0"/>
        <v xml:space="preserve"> </v>
      </c>
      <c r="P56" s="222" t="str">
        <f t="shared" si="1"/>
        <v xml:space="preserve"> </v>
      </c>
      <c r="Q56" s="222" t="str">
        <f t="shared" si="2"/>
        <v xml:space="preserve"> </v>
      </c>
      <c r="R56" s="47"/>
      <c r="S56" s="47"/>
      <c r="T56" s="47"/>
      <c r="U56" s="47">
        <v>1</v>
      </c>
    </row>
    <row r="57" spans="1:21" x14ac:dyDescent="0.25">
      <c r="A57" s="50" t="s">
        <v>154</v>
      </c>
      <c r="B57" s="1"/>
      <c r="C57" s="1"/>
      <c r="D57" s="57"/>
      <c r="E57" s="57"/>
      <c r="F57" s="57"/>
      <c r="G57" s="69"/>
      <c r="H57" s="57">
        <v>50667</v>
      </c>
      <c r="I57" s="57"/>
      <c r="J57" s="221">
        <f t="shared" si="3"/>
        <v>4222.25</v>
      </c>
      <c r="K57" s="1">
        <v>50667</v>
      </c>
      <c r="L57" s="58">
        <f t="shared" si="6"/>
        <v>0</v>
      </c>
      <c r="M57" s="58">
        <f t="shared" si="4"/>
        <v>0</v>
      </c>
      <c r="N57" s="58">
        <f t="shared" si="5"/>
        <v>0</v>
      </c>
      <c r="O57" s="222" t="str">
        <f t="shared" si="0"/>
        <v xml:space="preserve"> </v>
      </c>
      <c r="P57" s="222" t="str">
        <f t="shared" si="1"/>
        <v xml:space="preserve"> </v>
      </c>
      <c r="Q57" s="222" t="str">
        <f t="shared" si="2"/>
        <v xml:space="preserve"> </v>
      </c>
      <c r="R57" s="47"/>
      <c r="S57" s="47"/>
      <c r="T57" s="47"/>
      <c r="U57" s="47">
        <v>1</v>
      </c>
    </row>
    <row r="58" spans="1:21" x14ac:dyDescent="0.25">
      <c r="A58" s="50" t="s">
        <v>126</v>
      </c>
      <c r="B58" s="1"/>
      <c r="C58" s="1"/>
      <c r="D58" s="57"/>
      <c r="E58" s="57"/>
      <c r="F58" s="57"/>
      <c r="G58" s="69"/>
      <c r="H58" s="57">
        <v>30089</v>
      </c>
      <c r="I58" s="57"/>
      <c r="J58" s="221">
        <f t="shared" si="3"/>
        <v>2507.4166666666665</v>
      </c>
      <c r="K58" s="1">
        <v>30089</v>
      </c>
      <c r="L58" s="58">
        <f t="shared" si="6"/>
        <v>0</v>
      </c>
      <c r="M58" s="58">
        <f t="shared" si="4"/>
        <v>0</v>
      </c>
      <c r="N58" s="58">
        <f t="shared" si="5"/>
        <v>0</v>
      </c>
      <c r="O58" s="222" t="str">
        <f t="shared" si="0"/>
        <v xml:space="preserve"> </v>
      </c>
      <c r="P58" s="222" t="str">
        <f t="shared" si="1"/>
        <v xml:space="preserve"> </v>
      </c>
      <c r="Q58" s="222" t="str">
        <f t="shared" si="2"/>
        <v xml:space="preserve"> </v>
      </c>
      <c r="R58" s="47"/>
      <c r="S58" s="47"/>
      <c r="T58" s="47"/>
      <c r="U58" s="47">
        <v>1</v>
      </c>
    </row>
    <row r="59" spans="1:21" x14ac:dyDescent="0.25">
      <c r="A59" s="50" t="s">
        <v>945</v>
      </c>
      <c r="B59" s="1"/>
      <c r="C59" s="1"/>
      <c r="D59" s="57"/>
      <c r="E59" s="57"/>
      <c r="F59" s="57"/>
      <c r="G59" s="69"/>
      <c r="H59" s="57"/>
      <c r="I59" s="57"/>
      <c r="J59" s="221">
        <f t="shared" si="3"/>
        <v>3229.1666666666665</v>
      </c>
      <c r="K59" s="1">
        <v>38750</v>
      </c>
      <c r="L59" s="58">
        <f t="shared" si="6"/>
        <v>0</v>
      </c>
      <c r="M59" s="58">
        <f t="shared" si="4"/>
        <v>0</v>
      </c>
      <c r="N59" s="58">
        <f t="shared" si="5"/>
        <v>0</v>
      </c>
      <c r="O59" s="222" t="str">
        <f t="shared" ref="O59:O118" si="7">IF(L59&gt;2.5%,1," ")</f>
        <v xml:space="preserve"> </v>
      </c>
      <c r="P59" s="222" t="str">
        <f t="shared" ref="P59:P118" si="8">IF(M59&gt;2%,1," ")</f>
        <v xml:space="preserve"> </v>
      </c>
      <c r="Q59" s="222" t="str">
        <f t="shared" ref="Q59:Q118" si="9">IF(N59&gt;4.5%,1," ")</f>
        <v xml:space="preserve"> </v>
      </c>
      <c r="R59" s="47"/>
      <c r="S59" s="47"/>
      <c r="T59" s="47"/>
      <c r="U59" s="47">
        <v>1</v>
      </c>
    </row>
    <row r="60" spans="1:21" x14ac:dyDescent="0.25">
      <c r="A60" s="50" t="s">
        <v>1148</v>
      </c>
      <c r="B60" s="1"/>
      <c r="C60" s="1"/>
      <c r="D60" s="57"/>
      <c r="E60" s="57"/>
      <c r="F60" s="57"/>
      <c r="G60" s="69"/>
      <c r="H60" s="57"/>
      <c r="I60" s="57"/>
      <c r="J60" s="221">
        <f t="shared" si="3"/>
        <v>4116.916666666667</v>
      </c>
      <c r="K60" s="1">
        <v>49403</v>
      </c>
      <c r="L60" s="58">
        <f t="shared" si="6"/>
        <v>0</v>
      </c>
      <c r="M60" s="58">
        <f t="shared" si="4"/>
        <v>0</v>
      </c>
      <c r="N60" s="58">
        <f t="shared" si="5"/>
        <v>0</v>
      </c>
      <c r="O60" s="222" t="str">
        <f t="shared" si="7"/>
        <v xml:space="preserve"> </v>
      </c>
      <c r="P60" s="222" t="str">
        <f t="shared" si="8"/>
        <v xml:space="preserve"> </v>
      </c>
      <c r="Q60" s="222" t="str">
        <f t="shared" si="9"/>
        <v xml:space="preserve"> </v>
      </c>
      <c r="R60" s="47"/>
      <c r="S60" s="47"/>
      <c r="T60" s="47"/>
      <c r="U60" s="47">
        <v>1</v>
      </c>
    </row>
    <row r="61" spans="1:21" ht="18" customHeight="1" x14ac:dyDescent="0.25">
      <c r="A61" s="50" t="s">
        <v>47</v>
      </c>
      <c r="B61" s="1" t="s">
        <v>646</v>
      </c>
      <c r="C61" s="1" t="s">
        <v>646</v>
      </c>
      <c r="D61" s="57"/>
      <c r="E61" s="57"/>
      <c r="F61" s="57">
        <v>125</v>
      </c>
      <c r="G61" s="69">
        <v>125</v>
      </c>
      <c r="H61" s="57">
        <v>49403</v>
      </c>
      <c r="I61" s="57"/>
      <c r="J61" s="221">
        <f t="shared" si="3"/>
        <v>4116.916666666667</v>
      </c>
      <c r="K61" s="1">
        <v>49403</v>
      </c>
      <c r="L61" s="58">
        <f t="shared" si="6"/>
        <v>0</v>
      </c>
      <c r="M61" s="58">
        <f t="shared" si="4"/>
        <v>0</v>
      </c>
      <c r="N61" s="58">
        <f t="shared" si="5"/>
        <v>3.036252859138109E-2</v>
      </c>
      <c r="O61" s="222" t="str">
        <f t="shared" si="7"/>
        <v xml:space="preserve"> </v>
      </c>
      <c r="P61" s="222" t="str">
        <f t="shared" si="8"/>
        <v xml:space="preserve"> </v>
      </c>
      <c r="Q61" s="222" t="str">
        <f t="shared" si="9"/>
        <v xml:space="preserve"> </v>
      </c>
      <c r="R61" s="47"/>
      <c r="S61" s="47"/>
      <c r="T61" s="47"/>
      <c r="U61" s="47">
        <v>1</v>
      </c>
    </row>
    <row r="62" spans="1:21" ht="21" customHeight="1" x14ac:dyDescent="0.25">
      <c r="A62" s="50" t="s">
        <v>155</v>
      </c>
      <c r="B62" s="1" t="s">
        <v>646</v>
      </c>
      <c r="C62" s="1" t="s">
        <v>646</v>
      </c>
      <c r="D62" s="57"/>
      <c r="E62" s="57"/>
      <c r="F62" s="57">
        <v>125</v>
      </c>
      <c r="G62" s="69">
        <v>125</v>
      </c>
      <c r="H62" s="57">
        <v>71576</v>
      </c>
      <c r="I62" s="57"/>
      <c r="J62" s="221">
        <f t="shared" si="3"/>
        <v>5964.666666666667</v>
      </c>
      <c r="K62" s="1">
        <v>71576</v>
      </c>
      <c r="L62" s="58">
        <f t="shared" si="6"/>
        <v>0</v>
      </c>
      <c r="M62" s="58">
        <f t="shared" si="4"/>
        <v>0</v>
      </c>
      <c r="N62" s="58">
        <f t="shared" si="5"/>
        <v>2.0956745277746731E-2</v>
      </c>
      <c r="O62" s="222" t="str">
        <f t="shared" si="7"/>
        <v xml:space="preserve"> </v>
      </c>
      <c r="P62" s="222" t="str">
        <f t="shared" si="8"/>
        <v xml:space="preserve"> </v>
      </c>
      <c r="Q62" s="222" t="str">
        <f t="shared" si="9"/>
        <v xml:space="preserve"> </v>
      </c>
      <c r="R62" s="47"/>
      <c r="S62" s="47"/>
      <c r="T62" s="47"/>
      <c r="U62" s="47">
        <v>1</v>
      </c>
    </row>
    <row r="63" spans="1:21" ht="19.5" customHeight="1" x14ac:dyDescent="0.25">
      <c r="A63" s="50" t="s">
        <v>156</v>
      </c>
      <c r="B63" s="1" t="s">
        <v>646</v>
      </c>
      <c r="C63" s="1" t="s">
        <v>646</v>
      </c>
      <c r="D63" s="57"/>
      <c r="E63" s="57"/>
      <c r="F63" s="57">
        <v>125</v>
      </c>
      <c r="G63" s="69">
        <v>125</v>
      </c>
      <c r="H63" s="57">
        <v>46037</v>
      </c>
      <c r="I63" s="57"/>
      <c r="J63" s="221">
        <f t="shared" si="3"/>
        <v>3836.4166666666665</v>
      </c>
      <c r="K63" s="1">
        <v>46037</v>
      </c>
      <c r="L63" s="58">
        <f t="shared" si="6"/>
        <v>0</v>
      </c>
      <c r="M63" s="58">
        <f t="shared" si="4"/>
        <v>0</v>
      </c>
      <c r="N63" s="58">
        <f t="shared" si="5"/>
        <v>3.2582487998783591E-2</v>
      </c>
      <c r="O63" s="222" t="str">
        <f t="shared" si="7"/>
        <v xml:space="preserve"> </v>
      </c>
      <c r="P63" s="222" t="str">
        <f t="shared" si="8"/>
        <v xml:space="preserve"> </v>
      </c>
      <c r="Q63" s="222" t="str">
        <f t="shared" si="9"/>
        <v xml:space="preserve"> </v>
      </c>
      <c r="R63" s="47"/>
      <c r="S63" s="47"/>
      <c r="T63" s="47"/>
      <c r="U63" s="47">
        <v>1</v>
      </c>
    </row>
    <row r="64" spans="1:21" x14ac:dyDescent="0.25">
      <c r="A64" s="50" t="s">
        <v>539</v>
      </c>
      <c r="B64" s="1"/>
      <c r="C64" s="1"/>
      <c r="D64" s="57"/>
      <c r="E64" s="57"/>
      <c r="F64" s="57"/>
      <c r="G64" s="69"/>
      <c r="H64" s="57">
        <v>63229</v>
      </c>
      <c r="I64" s="57"/>
      <c r="J64" s="221">
        <f t="shared" si="3"/>
        <v>5269.083333333333</v>
      </c>
      <c r="K64" s="1">
        <v>63229</v>
      </c>
      <c r="L64" s="58">
        <f t="shared" si="6"/>
        <v>0</v>
      </c>
      <c r="M64" s="58">
        <f t="shared" si="4"/>
        <v>0</v>
      </c>
      <c r="N64" s="58">
        <f t="shared" si="5"/>
        <v>0</v>
      </c>
      <c r="O64" s="222" t="str">
        <f t="shared" si="7"/>
        <v xml:space="preserve"> </v>
      </c>
      <c r="P64" s="222" t="str">
        <f t="shared" si="8"/>
        <v xml:space="preserve"> </v>
      </c>
      <c r="Q64" s="222" t="str">
        <f t="shared" si="9"/>
        <v xml:space="preserve"> </v>
      </c>
      <c r="R64" s="47"/>
      <c r="S64" s="47"/>
      <c r="T64" s="47"/>
      <c r="U64" s="47">
        <v>1</v>
      </c>
    </row>
    <row r="65" spans="1:21" ht="17.25" customHeight="1" x14ac:dyDescent="0.25">
      <c r="A65" s="50" t="s">
        <v>157</v>
      </c>
      <c r="B65" s="1" t="s">
        <v>646</v>
      </c>
      <c r="C65" s="1" t="s">
        <v>646</v>
      </c>
      <c r="D65" s="57"/>
      <c r="E65" s="57"/>
      <c r="F65" s="57">
        <v>125</v>
      </c>
      <c r="G65" s="69">
        <v>125</v>
      </c>
      <c r="H65" s="57">
        <v>63229</v>
      </c>
      <c r="I65" s="57"/>
      <c r="J65" s="221">
        <f t="shared" si="3"/>
        <v>5269.083333333333</v>
      </c>
      <c r="K65" s="1">
        <v>63229</v>
      </c>
      <c r="L65" s="58">
        <f t="shared" si="6"/>
        <v>0</v>
      </c>
      <c r="M65" s="58">
        <f t="shared" si="4"/>
        <v>0</v>
      </c>
      <c r="N65" s="58">
        <f t="shared" si="5"/>
        <v>2.3723291527621822E-2</v>
      </c>
      <c r="O65" s="222" t="str">
        <f t="shared" si="7"/>
        <v xml:space="preserve"> </v>
      </c>
      <c r="P65" s="222" t="str">
        <f t="shared" si="8"/>
        <v xml:space="preserve"> </v>
      </c>
      <c r="Q65" s="222" t="str">
        <f t="shared" si="9"/>
        <v xml:space="preserve"> </v>
      </c>
      <c r="R65" s="47"/>
      <c r="S65" s="47"/>
      <c r="T65" s="47"/>
      <c r="U65" s="47">
        <v>1</v>
      </c>
    </row>
    <row r="66" spans="1:21" ht="18.75" customHeight="1" x14ac:dyDescent="0.25">
      <c r="A66" s="50" t="s">
        <v>540</v>
      </c>
      <c r="B66" s="1"/>
      <c r="C66" s="1" t="s">
        <v>624</v>
      </c>
      <c r="D66" s="57"/>
      <c r="E66" s="57"/>
      <c r="F66" s="57"/>
      <c r="G66" s="69">
        <v>25</v>
      </c>
      <c r="H66" s="57">
        <v>57639</v>
      </c>
      <c r="I66" s="57"/>
      <c r="J66" s="221">
        <f t="shared" ref="J66:J126" si="10">K66/12</f>
        <v>4803.25</v>
      </c>
      <c r="K66" s="1">
        <v>57639</v>
      </c>
      <c r="L66" s="58">
        <f t="shared" si="6"/>
        <v>0</v>
      </c>
      <c r="M66" s="58">
        <f t="shared" ref="M66:M126" si="11">E66/J66</f>
        <v>0</v>
      </c>
      <c r="N66" s="58">
        <f t="shared" ref="N66:N126" si="12">F66/J66</f>
        <v>0</v>
      </c>
      <c r="O66" s="222" t="str">
        <f t="shared" si="7"/>
        <v xml:space="preserve"> </v>
      </c>
      <c r="P66" s="222" t="str">
        <f t="shared" si="8"/>
        <v xml:space="preserve"> </v>
      </c>
      <c r="Q66" s="222" t="str">
        <f t="shared" si="9"/>
        <v xml:space="preserve"> </v>
      </c>
      <c r="R66" s="47"/>
      <c r="S66" s="47"/>
      <c r="T66" s="47"/>
      <c r="U66" s="47">
        <v>1</v>
      </c>
    </row>
    <row r="67" spans="1:21" s="47" customFormat="1" x14ac:dyDescent="0.25">
      <c r="A67" s="50" t="s">
        <v>127</v>
      </c>
      <c r="B67" s="1"/>
      <c r="C67" s="1"/>
      <c r="D67" s="57"/>
      <c r="E67" s="57"/>
      <c r="F67" s="57"/>
      <c r="G67" s="69"/>
      <c r="H67" s="57">
        <v>40938</v>
      </c>
      <c r="I67" s="57"/>
      <c r="J67" s="221">
        <f t="shared" si="10"/>
        <v>3411.5</v>
      </c>
      <c r="K67" s="1">
        <v>40938</v>
      </c>
      <c r="L67" s="58">
        <f t="shared" ref="L67:L127" si="13">D67/J67</f>
        <v>0</v>
      </c>
      <c r="M67" s="58">
        <f t="shared" si="11"/>
        <v>0</v>
      </c>
      <c r="N67" s="58">
        <f t="shared" si="12"/>
        <v>0</v>
      </c>
      <c r="O67" s="222" t="str">
        <f t="shared" si="7"/>
        <v xml:space="preserve"> </v>
      </c>
      <c r="P67" s="222" t="str">
        <f t="shared" si="8"/>
        <v xml:space="preserve"> </v>
      </c>
      <c r="Q67" s="222" t="str">
        <f t="shared" si="9"/>
        <v xml:space="preserve"> </v>
      </c>
      <c r="U67" s="47">
        <v>1</v>
      </c>
    </row>
    <row r="68" spans="1:21" x14ac:dyDescent="0.25">
      <c r="A68" s="50" t="s">
        <v>148</v>
      </c>
      <c r="B68" s="1"/>
      <c r="C68" s="1"/>
      <c r="D68" s="57"/>
      <c r="E68" s="57"/>
      <c r="F68" s="57"/>
      <c r="G68" s="69"/>
      <c r="H68" s="57"/>
      <c r="I68" s="57"/>
      <c r="J68" s="221">
        <f t="shared" si="10"/>
        <v>2124.4166666666665</v>
      </c>
      <c r="K68" s="1">
        <v>25493</v>
      </c>
      <c r="L68" s="58">
        <f t="shared" si="13"/>
        <v>0</v>
      </c>
      <c r="M68" s="58">
        <f t="shared" si="11"/>
        <v>0</v>
      </c>
      <c r="N68" s="58">
        <f t="shared" si="12"/>
        <v>0</v>
      </c>
      <c r="O68" s="222" t="str">
        <f t="shared" si="7"/>
        <v xml:space="preserve"> </v>
      </c>
      <c r="P68" s="222" t="str">
        <f t="shared" si="8"/>
        <v xml:space="preserve"> </v>
      </c>
      <c r="Q68" s="222" t="str">
        <f t="shared" si="9"/>
        <v xml:space="preserve"> </v>
      </c>
      <c r="R68" s="47"/>
      <c r="S68" s="47"/>
      <c r="T68" s="47"/>
      <c r="U68" s="47">
        <v>1</v>
      </c>
    </row>
    <row r="69" spans="1:21" ht="19.5" customHeight="1" x14ac:dyDescent="0.25">
      <c r="A69" s="50" t="s">
        <v>86</v>
      </c>
      <c r="B69" s="1" t="s">
        <v>614</v>
      </c>
      <c r="C69" s="1" t="s">
        <v>614</v>
      </c>
      <c r="D69" s="57"/>
      <c r="E69" s="57"/>
      <c r="F69" s="57">
        <v>75.5</v>
      </c>
      <c r="G69" s="69">
        <v>75.5</v>
      </c>
      <c r="H69" s="57">
        <v>29167</v>
      </c>
      <c r="I69" s="57"/>
      <c r="J69" s="221">
        <f t="shared" si="10"/>
        <v>2430.5833333333335</v>
      </c>
      <c r="K69" s="1">
        <v>29167</v>
      </c>
      <c r="L69" s="58">
        <f t="shared" si="13"/>
        <v>0</v>
      </c>
      <c r="M69" s="58">
        <f t="shared" si="11"/>
        <v>0</v>
      </c>
      <c r="N69" s="58">
        <f t="shared" si="12"/>
        <v>3.1062502142832651E-2</v>
      </c>
      <c r="O69" s="222" t="str">
        <f t="shared" si="7"/>
        <v xml:space="preserve"> </v>
      </c>
      <c r="P69" s="222" t="str">
        <f t="shared" si="8"/>
        <v xml:space="preserve"> </v>
      </c>
      <c r="Q69" s="222" t="str">
        <f t="shared" si="9"/>
        <v xml:space="preserve"> </v>
      </c>
      <c r="R69" s="47"/>
      <c r="S69" s="47"/>
      <c r="T69" s="47"/>
      <c r="U69" s="47">
        <v>1</v>
      </c>
    </row>
    <row r="70" spans="1:21" x14ac:dyDescent="0.25">
      <c r="A70" s="50" t="s">
        <v>87</v>
      </c>
      <c r="B70" s="1"/>
      <c r="C70" s="1"/>
      <c r="D70" s="57"/>
      <c r="E70" s="57"/>
      <c r="F70" s="57"/>
      <c r="G70" s="69"/>
      <c r="H70" s="57">
        <v>29167</v>
      </c>
      <c r="I70" s="57"/>
      <c r="J70" s="221">
        <f t="shared" si="10"/>
        <v>2430.5833333333335</v>
      </c>
      <c r="K70" s="1">
        <v>29167</v>
      </c>
      <c r="L70" s="58">
        <f t="shared" si="13"/>
        <v>0</v>
      </c>
      <c r="M70" s="58">
        <f t="shared" si="11"/>
        <v>0</v>
      </c>
      <c r="N70" s="58">
        <f t="shared" si="12"/>
        <v>0</v>
      </c>
      <c r="O70" s="222" t="str">
        <f t="shared" si="7"/>
        <v xml:space="preserve"> </v>
      </c>
      <c r="P70" s="222" t="str">
        <f t="shared" si="8"/>
        <v xml:space="preserve"> </v>
      </c>
      <c r="Q70" s="222" t="str">
        <f t="shared" si="9"/>
        <v xml:space="preserve"> </v>
      </c>
      <c r="R70" s="47"/>
      <c r="S70" s="47"/>
      <c r="T70" s="47"/>
      <c r="U70" s="47">
        <v>1</v>
      </c>
    </row>
    <row r="71" spans="1:21" ht="21.75" customHeight="1" x14ac:dyDescent="0.25">
      <c r="A71" s="50" t="s">
        <v>202</v>
      </c>
      <c r="B71" s="1" t="s">
        <v>624</v>
      </c>
      <c r="C71" s="1" t="s">
        <v>624</v>
      </c>
      <c r="D71" s="57">
        <v>25</v>
      </c>
      <c r="E71" s="57"/>
      <c r="F71" s="57"/>
      <c r="G71" s="69">
        <v>25</v>
      </c>
      <c r="H71" s="57">
        <v>32321</v>
      </c>
      <c r="I71" s="57"/>
      <c r="J71" s="221">
        <f t="shared" si="10"/>
        <v>2693.4166666666665</v>
      </c>
      <c r="K71" s="1">
        <v>32321</v>
      </c>
      <c r="L71" s="58">
        <f t="shared" si="13"/>
        <v>9.2818910305993013E-3</v>
      </c>
      <c r="M71" s="58">
        <f t="shared" si="11"/>
        <v>0</v>
      </c>
      <c r="N71" s="58">
        <f t="shared" si="12"/>
        <v>0</v>
      </c>
      <c r="O71" s="222" t="str">
        <f t="shared" si="7"/>
        <v xml:space="preserve"> </v>
      </c>
      <c r="P71" s="222" t="str">
        <f t="shared" si="8"/>
        <v xml:space="preserve"> </v>
      </c>
      <c r="Q71" s="222" t="str">
        <f t="shared" si="9"/>
        <v xml:space="preserve"> </v>
      </c>
      <c r="R71" s="47"/>
      <c r="S71" s="47"/>
      <c r="T71" s="47"/>
      <c r="U71" s="47">
        <v>1</v>
      </c>
    </row>
    <row r="72" spans="1:21" x14ac:dyDescent="0.25">
      <c r="A72" s="50" t="s">
        <v>119</v>
      </c>
      <c r="B72" s="1"/>
      <c r="C72" s="1"/>
      <c r="D72" s="57"/>
      <c r="E72" s="57"/>
      <c r="F72" s="57"/>
      <c r="G72" s="69"/>
      <c r="H72" s="57"/>
      <c r="I72" s="57"/>
      <c r="J72" s="221">
        <f t="shared" si="10"/>
        <v>3774.9166666666665</v>
      </c>
      <c r="K72" s="223">
        <v>45299</v>
      </c>
      <c r="L72" s="58">
        <f t="shared" si="13"/>
        <v>0</v>
      </c>
      <c r="M72" s="58">
        <f t="shared" si="11"/>
        <v>0</v>
      </c>
      <c r="N72" s="58">
        <f t="shared" si="12"/>
        <v>0</v>
      </c>
      <c r="O72" s="222" t="str">
        <f t="shared" si="7"/>
        <v xml:space="preserve"> </v>
      </c>
      <c r="P72" s="222" t="str">
        <f t="shared" si="8"/>
        <v xml:space="preserve"> </v>
      </c>
      <c r="Q72" s="222" t="str">
        <f t="shared" si="9"/>
        <v xml:space="preserve"> </v>
      </c>
      <c r="R72" s="47"/>
      <c r="S72" s="47"/>
      <c r="T72" s="47"/>
      <c r="U72" s="47">
        <v>1</v>
      </c>
    </row>
    <row r="73" spans="1:21" ht="21.75" customHeight="1" x14ac:dyDescent="0.25">
      <c r="A73" s="50" t="s">
        <v>30</v>
      </c>
      <c r="B73" s="1" t="s">
        <v>614</v>
      </c>
      <c r="C73" s="1" t="s">
        <v>614</v>
      </c>
      <c r="D73" s="57"/>
      <c r="E73" s="57"/>
      <c r="F73" s="57">
        <v>75.5</v>
      </c>
      <c r="G73" s="69">
        <v>75.5</v>
      </c>
      <c r="H73" s="65">
        <v>26544</v>
      </c>
      <c r="I73" s="65"/>
      <c r="J73" s="221">
        <f t="shared" si="10"/>
        <v>2212</v>
      </c>
      <c r="K73" s="6">
        <v>26544</v>
      </c>
      <c r="L73" s="58">
        <f t="shared" si="13"/>
        <v>0</v>
      </c>
      <c r="M73" s="58">
        <f t="shared" si="11"/>
        <v>0</v>
      </c>
      <c r="N73" s="58">
        <f t="shared" si="12"/>
        <v>3.413200723327306E-2</v>
      </c>
      <c r="O73" s="222" t="str">
        <f t="shared" si="7"/>
        <v xml:space="preserve"> </v>
      </c>
      <c r="P73" s="222" t="str">
        <f t="shared" si="8"/>
        <v xml:space="preserve"> </v>
      </c>
      <c r="Q73" s="222" t="str">
        <f t="shared" si="9"/>
        <v xml:space="preserve"> </v>
      </c>
      <c r="R73" s="47"/>
      <c r="S73" s="47"/>
      <c r="T73" s="47"/>
      <c r="U73" s="47">
        <v>1</v>
      </c>
    </row>
    <row r="74" spans="1:21" x14ac:dyDescent="0.25">
      <c r="A74" s="49" t="s">
        <v>493</v>
      </c>
      <c r="B74" s="1"/>
      <c r="C74" s="1"/>
      <c r="D74" s="57"/>
      <c r="E74" s="57"/>
      <c r="F74" s="57"/>
      <c r="G74" s="69"/>
      <c r="H74" s="57">
        <v>27200</v>
      </c>
      <c r="I74" s="57"/>
      <c r="J74" s="221">
        <f t="shared" si="10"/>
        <v>2266.6666666666665</v>
      </c>
      <c r="K74" s="9">
        <v>27200</v>
      </c>
      <c r="L74" s="58">
        <f t="shared" si="13"/>
        <v>0</v>
      </c>
      <c r="M74" s="58">
        <f t="shared" si="11"/>
        <v>0</v>
      </c>
      <c r="N74" s="58">
        <f t="shared" si="12"/>
        <v>0</v>
      </c>
      <c r="O74" s="222" t="str">
        <f t="shared" si="7"/>
        <v xml:space="preserve"> </v>
      </c>
      <c r="P74" s="222" t="str">
        <f t="shared" si="8"/>
        <v xml:space="preserve"> </v>
      </c>
      <c r="Q74" s="222" t="str">
        <f t="shared" si="9"/>
        <v xml:space="preserve"> </v>
      </c>
      <c r="R74" s="47"/>
      <c r="S74" s="47"/>
      <c r="T74" s="47"/>
      <c r="U74" s="47">
        <v>1</v>
      </c>
    </row>
    <row r="75" spans="1:21" ht="19.5" customHeight="1" x14ac:dyDescent="0.25">
      <c r="A75" s="50" t="s">
        <v>31</v>
      </c>
      <c r="B75" s="1"/>
      <c r="C75" s="1" t="s">
        <v>1217</v>
      </c>
      <c r="D75" s="57">
        <v>6.5</v>
      </c>
      <c r="E75" s="57"/>
      <c r="F75" s="57"/>
      <c r="G75" s="69">
        <v>6.5</v>
      </c>
      <c r="H75" s="65">
        <v>26544</v>
      </c>
      <c r="I75" s="65"/>
      <c r="J75" s="221">
        <f t="shared" si="10"/>
        <v>2212</v>
      </c>
      <c r="K75" s="6">
        <v>26544</v>
      </c>
      <c r="L75" s="58">
        <f t="shared" si="13"/>
        <v>2.9385171790235081E-3</v>
      </c>
      <c r="M75" s="58">
        <f t="shared" si="11"/>
        <v>0</v>
      </c>
      <c r="N75" s="58">
        <f t="shared" si="12"/>
        <v>0</v>
      </c>
      <c r="O75" s="222" t="str">
        <f t="shared" si="7"/>
        <v xml:space="preserve"> </v>
      </c>
      <c r="P75" s="222" t="str">
        <f t="shared" si="8"/>
        <v xml:space="preserve"> </v>
      </c>
      <c r="Q75" s="222" t="str">
        <f t="shared" si="9"/>
        <v xml:space="preserve"> </v>
      </c>
      <c r="R75" s="47"/>
      <c r="S75" s="47"/>
      <c r="T75" s="47"/>
      <c r="U75" s="47">
        <v>1</v>
      </c>
    </row>
    <row r="76" spans="1:21" x14ac:dyDescent="0.25">
      <c r="A76" s="50" t="s">
        <v>158</v>
      </c>
      <c r="B76" s="1"/>
      <c r="C76" s="1"/>
      <c r="D76" s="57"/>
      <c r="E76" s="57"/>
      <c r="F76" s="57"/>
      <c r="G76" s="69"/>
      <c r="H76" s="57">
        <v>46037</v>
      </c>
      <c r="I76" s="57"/>
      <c r="J76" s="221">
        <f t="shared" si="10"/>
        <v>3836.4166666666665</v>
      </c>
      <c r="K76" s="1">
        <v>46037</v>
      </c>
      <c r="L76" s="58">
        <f t="shared" si="13"/>
        <v>0</v>
      </c>
      <c r="M76" s="58">
        <f t="shared" si="11"/>
        <v>0</v>
      </c>
      <c r="N76" s="58">
        <f t="shared" si="12"/>
        <v>0</v>
      </c>
      <c r="O76" s="222" t="str">
        <f t="shared" si="7"/>
        <v xml:space="preserve"> </v>
      </c>
      <c r="P76" s="222" t="str">
        <f t="shared" si="8"/>
        <v xml:space="preserve"> </v>
      </c>
      <c r="Q76" s="222" t="str">
        <f t="shared" si="9"/>
        <v xml:space="preserve"> </v>
      </c>
      <c r="R76" s="47"/>
      <c r="S76" s="47"/>
      <c r="T76" s="47"/>
      <c r="U76" s="47">
        <v>1</v>
      </c>
    </row>
    <row r="77" spans="1:21" x14ac:dyDescent="0.25">
      <c r="A77" s="50" t="s">
        <v>120</v>
      </c>
      <c r="B77" s="1"/>
      <c r="C77" s="1"/>
      <c r="D77" s="57"/>
      <c r="E77" s="57"/>
      <c r="F77" s="57"/>
      <c r="G77" s="69"/>
      <c r="H77" s="57"/>
      <c r="I77" s="57"/>
      <c r="J77" s="221">
        <f t="shared" si="10"/>
        <v>2585.5833333333335</v>
      </c>
      <c r="K77" s="1">
        <v>31027</v>
      </c>
      <c r="L77" s="58">
        <f t="shared" si="13"/>
        <v>0</v>
      </c>
      <c r="M77" s="58">
        <f t="shared" si="11"/>
        <v>0</v>
      </c>
      <c r="N77" s="58">
        <f t="shared" si="12"/>
        <v>0</v>
      </c>
      <c r="O77" s="222" t="str">
        <f t="shared" si="7"/>
        <v xml:space="preserve"> </v>
      </c>
      <c r="P77" s="222" t="str">
        <f t="shared" si="8"/>
        <v xml:space="preserve"> </v>
      </c>
      <c r="Q77" s="222" t="str">
        <f t="shared" si="9"/>
        <v xml:space="preserve"> </v>
      </c>
      <c r="R77" s="47"/>
      <c r="S77" s="47"/>
      <c r="T77" s="47"/>
      <c r="U77" s="47">
        <v>1</v>
      </c>
    </row>
    <row r="78" spans="1:21" ht="22.5" customHeight="1" x14ac:dyDescent="0.25">
      <c r="A78" s="50" t="s">
        <v>128</v>
      </c>
      <c r="B78" s="1" t="s">
        <v>666</v>
      </c>
      <c r="C78" s="1" t="s">
        <v>666</v>
      </c>
      <c r="D78" s="57">
        <v>41.75</v>
      </c>
      <c r="E78" s="57">
        <v>18.25</v>
      </c>
      <c r="F78" s="57"/>
      <c r="G78" s="69">
        <v>60</v>
      </c>
      <c r="H78" s="57">
        <v>31923</v>
      </c>
      <c r="I78" s="57"/>
      <c r="J78" s="221">
        <f t="shared" si="10"/>
        <v>2660.25</v>
      </c>
      <c r="K78" s="1">
        <v>31923</v>
      </c>
      <c r="L78" s="58">
        <f t="shared" si="13"/>
        <v>1.5694013720514988E-2</v>
      </c>
      <c r="M78" s="58">
        <f t="shared" si="11"/>
        <v>6.8602574945963724E-3</v>
      </c>
      <c r="N78" s="58">
        <f t="shared" si="12"/>
        <v>0</v>
      </c>
      <c r="O78" s="222" t="str">
        <f t="shared" si="7"/>
        <v xml:space="preserve"> </v>
      </c>
      <c r="P78" s="222" t="str">
        <f t="shared" si="8"/>
        <v xml:space="preserve"> </v>
      </c>
      <c r="Q78" s="222" t="str">
        <f t="shared" si="9"/>
        <v xml:space="preserve"> </v>
      </c>
      <c r="R78" s="47">
        <v>1</v>
      </c>
      <c r="S78" s="47"/>
      <c r="T78" s="47"/>
      <c r="U78" s="47">
        <v>1</v>
      </c>
    </row>
    <row r="79" spans="1:21" ht="21.75" customHeight="1" x14ac:dyDescent="0.25">
      <c r="A79" s="50" t="s">
        <v>1000</v>
      </c>
      <c r="B79" s="1" t="s">
        <v>1003</v>
      </c>
      <c r="C79" s="1" t="s">
        <v>1003</v>
      </c>
      <c r="D79" s="57">
        <v>60.5</v>
      </c>
      <c r="E79" s="57"/>
      <c r="F79" s="57"/>
      <c r="G79" s="69">
        <f>(41+80)/2</f>
        <v>60.5</v>
      </c>
      <c r="H79" s="57"/>
      <c r="I79" s="57"/>
      <c r="J79" s="221">
        <f t="shared" si="10"/>
        <v>1942.9166666666667</v>
      </c>
      <c r="K79" s="1">
        <v>23315</v>
      </c>
      <c r="L79" s="58">
        <f t="shared" si="13"/>
        <v>3.1138751876474371E-2</v>
      </c>
      <c r="M79" s="58">
        <f t="shared" si="11"/>
        <v>0</v>
      </c>
      <c r="N79" s="58">
        <f t="shared" si="12"/>
        <v>0</v>
      </c>
      <c r="O79" s="222">
        <f t="shared" si="7"/>
        <v>1</v>
      </c>
      <c r="P79" s="222" t="str">
        <f t="shared" si="8"/>
        <v xml:space="preserve"> </v>
      </c>
      <c r="Q79" s="222" t="str">
        <f t="shared" si="9"/>
        <v xml:space="preserve"> </v>
      </c>
      <c r="R79" s="47"/>
      <c r="S79" s="47"/>
      <c r="T79" s="47"/>
      <c r="U79" s="47">
        <v>1</v>
      </c>
    </row>
    <row r="80" spans="1:21" x14ac:dyDescent="0.25">
      <c r="A80" s="50" t="s">
        <v>543</v>
      </c>
      <c r="B80" s="1"/>
      <c r="C80" s="1"/>
      <c r="D80" s="57"/>
      <c r="E80" s="57"/>
      <c r="F80" s="57"/>
      <c r="G80" s="69"/>
      <c r="H80" s="57">
        <v>99141</v>
      </c>
      <c r="I80" s="57"/>
      <c r="J80" s="221">
        <f t="shared" si="10"/>
        <v>8261.75</v>
      </c>
      <c r="K80" s="1">
        <v>99141</v>
      </c>
      <c r="L80" s="58">
        <f t="shared" si="13"/>
        <v>0</v>
      </c>
      <c r="M80" s="58">
        <f t="shared" si="11"/>
        <v>0</v>
      </c>
      <c r="N80" s="58">
        <f t="shared" si="12"/>
        <v>0</v>
      </c>
      <c r="O80" s="222" t="str">
        <f t="shared" si="7"/>
        <v xml:space="preserve"> </v>
      </c>
      <c r="P80" s="222" t="str">
        <f t="shared" si="8"/>
        <v xml:space="preserve"> </v>
      </c>
      <c r="Q80" s="222" t="str">
        <f t="shared" si="9"/>
        <v xml:space="preserve"> </v>
      </c>
      <c r="R80" s="47"/>
      <c r="S80" s="47"/>
      <c r="T80" s="47"/>
      <c r="U80" s="47">
        <v>1</v>
      </c>
    </row>
    <row r="81" spans="1:21" x14ac:dyDescent="0.25">
      <c r="A81" s="50" t="s">
        <v>544</v>
      </c>
      <c r="B81" s="1"/>
      <c r="C81" s="1"/>
      <c r="D81" s="57"/>
      <c r="E81" s="57"/>
      <c r="F81" s="57"/>
      <c r="G81" s="69"/>
      <c r="H81" s="57">
        <v>49886</v>
      </c>
      <c r="I81" s="57"/>
      <c r="J81" s="221">
        <f t="shared" si="10"/>
        <v>4157.166666666667</v>
      </c>
      <c r="K81" s="1">
        <v>49886</v>
      </c>
      <c r="L81" s="58">
        <f t="shared" si="13"/>
        <v>0</v>
      </c>
      <c r="M81" s="58">
        <f t="shared" si="11"/>
        <v>0</v>
      </c>
      <c r="N81" s="58">
        <f t="shared" si="12"/>
        <v>0</v>
      </c>
      <c r="O81" s="222" t="str">
        <f t="shared" si="7"/>
        <v xml:space="preserve"> </v>
      </c>
      <c r="P81" s="222" t="str">
        <f t="shared" si="8"/>
        <v xml:space="preserve"> </v>
      </c>
      <c r="Q81" s="222" t="str">
        <f t="shared" si="9"/>
        <v xml:space="preserve"> </v>
      </c>
      <c r="R81" s="47"/>
      <c r="S81" s="47"/>
      <c r="T81" s="47"/>
      <c r="U81" s="47">
        <v>1</v>
      </c>
    </row>
    <row r="82" spans="1:21" x14ac:dyDescent="0.25">
      <c r="A82" s="50" t="s">
        <v>159</v>
      </c>
      <c r="B82" s="1"/>
      <c r="C82" s="1"/>
      <c r="D82" s="57"/>
      <c r="E82" s="57"/>
      <c r="F82" s="57"/>
      <c r="G82" s="69"/>
      <c r="H82" s="57">
        <v>46037</v>
      </c>
      <c r="I82" s="57"/>
      <c r="J82" s="221">
        <f t="shared" si="10"/>
        <v>3836.4166666666665</v>
      </c>
      <c r="K82" s="1">
        <v>46037</v>
      </c>
      <c r="L82" s="58">
        <f t="shared" si="13"/>
        <v>0</v>
      </c>
      <c r="M82" s="58">
        <f t="shared" si="11"/>
        <v>0</v>
      </c>
      <c r="N82" s="58">
        <f t="shared" si="12"/>
        <v>0</v>
      </c>
      <c r="O82" s="222" t="str">
        <f t="shared" si="7"/>
        <v xml:space="preserve"> </v>
      </c>
      <c r="P82" s="222" t="str">
        <f t="shared" si="8"/>
        <v xml:space="preserve"> </v>
      </c>
      <c r="Q82" s="222" t="str">
        <f t="shared" si="9"/>
        <v xml:space="preserve"> </v>
      </c>
      <c r="R82" s="47"/>
      <c r="S82" s="47"/>
      <c r="T82" s="47"/>
      <c r="U82" s="47">
        <v>1</v>
      </c>
    </row>
    <row r="83" spans="1:21" x14ac:dyDescent="0.25">
      <c r="A83" s="50" t="s">
        <v>160</v>
      </c>
      <c r="B83" s="1"/>
      <c r="C83" s="1"/>
      <c r="D83" s="57"/>
      <c r="E83" s="57"/>
      <c r="F83" s="57"/>
      <c r="G83" s="69"/>
      <c r="H83" s="57">
        <v>29250</v>
      </c>
      <c r="I83" s="57"/>
      <c r="J83" s="221">
        <f t="shared" si="10"/>
        <v>2437.5</v>
      </c>
      <c r="K83" s="1">
        <v>29250</v>
      </c>
      <c r="L83" s="58">
        <f t="shared" si="13"/>
        <v>0</v>
      </c>
      <c r="M83" s="58">
        <f t="shared" si="11"/>
        <v>0</v>
      </c>
      <c r="N83" s="58">
        <f t="shared" si="12"/>
        <v>0</v>
      </c>
      <c r="O83" s="222" t="str">
        <f t="shared" si="7"/>
        <v xml:space="preserve"> </v>
      </c>
      <c r="P83" s="222" t="str">
        <f t="shared" si="8"/>
        <v xml:space="preserve"> </v>
      </c>
      <c r="Q83" s="222" t="str">
        <f t="shared" si="9"/>
        <v xml:space="preserve"> </v>
      </c>
      <c r="R83" s="47"/>
      <c r="S83" s="47"/>
      <c r="T83" s="47"/>
      <c r="U83" s="47">
        <v>1</v>
      </c>
    </row>
    <row r="84" spans="1:21" x14ac:dyDescent="0.25">
      <c r="A84" s="50" t="s">
        <v>88</v>
      </c>
      <c r="B84" s="1"/>
      <c r="C84" s="1"/>
      <c r="D84" s="57"/>
      <c r="E84" s="57"/>
      <c r="F84" s="57"/>
      <c r="G84" s="69"/>
      <c r="H84" s="57">
        <v>39667</v>
      </c>
      <c r="I84" s="57"/>
      <c r="J84" s="221">
        <f t="shared" si="10"/>
        <v>3305.5833333333335</v>
      </c>
      <c r="K84" s="1">
        <v>39667</v>
      </c>
      <c r="L84" s="58">
        <f t="shared" si="13"/>
        <v>0</v>
      </c>
      <c r="M84" s="58">
        <f t="shared" si="11"/>
        <v>0</v>
      </c>
      <c r="N84" s="58">
        <f t="shared" si="12"/>
        <v>0</v>
      </c>
      <c r="O84" s="222" t="str">
        <f t="shared" si="7"/>
        <v xml:space="preserve"> </v>
      </c>
      <c r="P84" s="222" t="str">
        <f t="shared" si="8"/>
        <v xml:space="preserve"> </v>
      </c>
      <c r="Q84" s="222" t="str">
        <f t="shared" si="9"/>
        <v xml:space="preserve"> </v>
      </c>
      <c r="R84" s="47"/>
      <c r="S84" s="47"/>
      <c r="T84" s="47"/>
      <c r="U84" s="47">
        <v>1</v>
      </c>
    </row>
    <row r="85" spans="1:21" x14ac:dyDescent="0.25">
      <c r="A85" s="49" t="s">
        <v>505</v>
      </c>
      <c r="B85" s="1"/>
      <c r="C85" s="1"/>
      <c r="D85" s="57"/>
      <c r="E85" s="57"/>
      <c r="F85" s="57"/>
      <c r="G85" s="69"/>
      <c r="H85" s="57">
        <v>50417</v>
      </c>
      <c r="I85" s="57"/>
      <c r="J85" s="221">
        <f t="shared" si="10"/>
        <v>4201.416666666667</v>
      </c>
      <c r="K85" s="9">
        <v>50417</v>
      </c>
      <c r="L85" s="58">
        <f t="shared" si="13"/>
        <v>0</v>
      </c>
      <c r="M85" s="58">
        <f t="shared" si="11"/>
        <v>0</v>
      </c>
      <c r="N85" s="58">
        <f t="shared" si="12"/>
        <v>0</v>
      </c>
      <c r="O85" s="222" t="str">
        <f t="shared" si="7"/>
        <v xml:space="preserve"> </v>
      </c>
      <c r="P85" s="222" t="str">
        <f t="shared" si="8"/>
        <v xml:space="preserve"> </v>
      </c>
      <c r="Q85" s="222" t="str">
        <f t="shared" si="9"/>
        <v xml:space="preserve"> </v>
      </c>
      <c r="R85" s="47"/>
      <c r="S85" s="47"/>
      <c r="T85" s="47"/>
      <c r="U85" s="47">
        <v>1</v>
      </c>
    </row>
    <row r="86" spans="1:21" ht="77.25" x14ac:dyDescent="0.25">
      <c r="A86" s="49" t="s">
        <v>545</v>
      </c>
      <c r="B86" s="1"/>
      <c r="C86" s="1" t="s">
        <v>1218</v>
      </c>
      <c r="D86" s="57">
        <v>75</v>
      </c>
      <c r="E86" s="57"/>
      <c r="F86" s="57"/>
      <c r="G86" s="69">
        <v>75</v>
      </c>
      <c r="H86" s="57">
        <v>46037</v>
      </c>
      <c r="I86" s="57"/>
      <c r="J86" s="221">
        <f t="shared" si="10"/>
        <v>3836.4166666666665</v>
      </c>
      <c r="K86" s="9">
        <v>46037</v>
      </c>
      <c r="L86" s="58">
        <f t="shared" si="13"/>
        <v>1.9549492799270152E-2</v>
      </c>
      <c r="M86" s="58">
        <f t="shared" si="11"/>
        <v>0</v>
      </c>
      <c r="N86" s="58">
        <f t="shared" si="12"/>
        <v>0</v>
      </c>
      <c r="O86" s="222" t="str">
        <f t="shared" si="7"/>
        <v xml:space="preserve"> </v>
      </c>
      <c r="P86" s="222" t="str">
        <f t="shared" si="8"/>
        <v xml:space="preserve"> </v>
      </c>
      <c r="Q86" s="222" t="str">
        <f t="shared" si="9"/>
        <v xml:space="preserve"> </v>
      </c>
      <c r="R86" s="47"/>
      <c r="S86" s="47"/>
      <c r="T86" s="47"/>
      <c r="U86" s="47">
        <v>1</v>
      </c>
    </row>
    <row r="87" spans="1:21" x14ac:dyDescent="0.25">
      <c r="A87" s="49" t="s">
        <v>1141</v>
      </c>
      <c r="B87" s="1"/>
      <c r="C87" s="1"/>
      <c r="D87" s="57"/>
      <c r="E87" s="57"/>
      <c r="F87" s="57"/>
      <c r="G87" s="69"/>
      <c r="H87" s="57"/>
      <c r="I87" s="57"/>
      <c r="J87" s="221">
        <f t="shared" si="10"/>
        <v>1695.5</v>
      </c>
      <c r="K87" s="1">
        <v>20346</v>
      </c>
      <c r="L87" s="58">
        <f t="shared" si="13"/>
        <v>0</v>
      </c>
      <c r="M87" s="58">
        <f t="shared" si="11"/>
        <v>0</v>
      </c>
      <c r="N87" s="58">
        <f t="shared" si="12"/>
        <v>0</v>
      </c>
      <c r="O87" s="222" t="str">
        <f t="shared" si="7"/>
        <v xml:space="preserve"> </v>
      </c>
      <c r="P87" s="222" t="str">
        <f t="shared" si="8"/>
        <v xml:space="preserve"> </v>
      </c>
      <c r="Q87" s="222" t="str">
        <f t="shared" si="9"/>
        <v xml:space="preserve"> </v>
      </c>
      <c r="R87" s="47"/>
      <c r="S87" s="47"/>
      <c r="T87" s="47"/>
      <c r="U87" s="47">
        <v>1</v>
      </c>
    </row>
    <row r="88" spans="1:21" x14ac:dyDescent="0.25">
      <c r="A88" s="50" t="s">
        <v>48</v>
      </c>
      <c r="B88" s="1"/>
      <c r="C88" s="1"/>
      <c r="D88" s="57"/>
      <c r="E88" s="57"/>
      <c r="F88" s="57"/>
      <c r="G88" s="69"/>
      <c r="H88" s="57">
        <v>20346</v>
      </c>
      <c r="I88" s="57"/>
      <c r="J88" s="221">
        <f t="shared" si="10"/>
        <v>1695.5</v>
      </c>
      <c r="K88" s="1">
        <v>20346</v>
      </c>
      <c r="L88" s="58">
        <f t="shared" si="13"/>
        <v>0</v>
      </c>
      <c r="M88" s="58">
        <f t="shared" si="11"/>
        <v>0</v>
      </c>
      <c r="N88" s="58">
        <f t="shared" si="12"/>
        <v>0</v>
      </c>
      <c r="O88" s="222" t="str">
        <f t="shared" si="7"/>
        <v xml:space="preserve"> </v>
      </c>
      <c r="P88" s="222" t="str">
        <f t="shared" si="8"/>
        <v xml:space="preserve"> </v>
      </c>
      <c r="Q88" s="222" t="str">
        <f t="shared" si="9"/>
        <v xml:space="preserve"> </v>
      </c>
      <c r="R88" s="47"/>
      <c r="S88" s="47"/>
      <c r="T88" s="47"/>
      <c r="U88" s="47">
        <v>1</v>
      </c>
    </row>
    <row r="89" spans="1:21" x14ac:dyDescent="0.25">
      <c r="A89" s="50" t="s">
        <v>546</v>
      </c>
      <c r="B89" s="1"/>
      <c r="C89" s="1"/>
      <c r="D89" s="57"/>
      <c r="E89" s="57"/>
      <c r="F89" s="57"/>
      <c r="G89" s="69"/>
      <c r="H89" s="57">
        <v>99141</v>
      </c>
      <c r="I89" s="57"/>
      <c r="J89" s="221">
        <f t="shared" si="10"/>
        <v>8261.75</v>
      </c>
      <c r="K89" s="1">
        <v>99141</v>
      </c>
      <c r="L89" s="58">
        <f t="shared" si="13"/>
        <v>0</v>
      </c>
      <c r="M89" s="58">
        <f t="shared" si="11"/>
        <v>0</v>
      </c>
      <c r="N89" s="58">
        <f t="shared" si="12"/>
        <v>0</v>
      </c>
      <c r="O89" s="222" t="str">
        <f t="shared" si="7"/>
        <v xml:space="preserve"> </v>
      </c>
      <c r="P89" s="222" t="str">
        <f t="shared" si="8"/>
        <v xml:space="preserve"> </v>
      </c>
      <c r="Q89" s="222" t="str">
        <f t="shared" si="9"/>
        <v xml:space="preserve"> </v>
      </c>
      <c r="R89" s="47"/>
      <c r="S89" s="47"/>
      <c r="T89" s="47"/>
      <c r="U89" s="47">
        <v>1</v>
      </c>
    </row>
    <row r="90" spans="1:21" ht="19.5" customHeight="1" x14ac:dyDescent="0.25">
      <c r="A90" s="50" t="s">
        <v>49</v>
      </c>
      <c r="B90" s="1" t="s">
        <v>942</v>
      </c>
      <c r="C90" s="1" t="s">
        <v>942</v>
      </c>
      <c r="D90" s="57"/>
      <c r="E90" s="57">
        <v>66.02</v>
      </c>
      <c r="F90" s="57"/>
      <c r="G90" s="69">
        <v>66.02</v>
      </c>
      <c r="H90" s="57">
        <v>38750</v>
      </c>
      <c r="I90" s="57"/>
      <c r="J90" s="221">
        <f t="shared" si="10"/>
        <v>3229.1666666666665</v>
      </c>
      <c r="K90" s="1">
        <v>38750</v>
      </c>
      <c r="L90" s="58">
        <f t="shared" si="13"/>
        <v>0</v>
      </c>
      <c r="M90" s="58">
        <f t="shared" si="11"/>
        <v>2.044490322580645E-2</v>
      </c>
      <c r="N90" s="58">
        <f t="shared" si="12"/>
        <v>0</v>
      </c>
      <c r="O90" s="222" t="str">
        <f t="shared" si="7"/>
        <v xml:space="preserve"> </v>
      </c>
      <c r="P90" s="222">
        <f t="shared" si="8"/>
        <v>1</v>
      </c>
      <c r="Q90" s="222" t="str">
        <f t="shared" si="9"/>
        <v xml:space="preserve"> </v>
      </c>
      <c r="R90" s="47"/>
      <c r="S90" s="47"/>
      <c r="T90" s="47">
        <v>1</v>
      </c>
      <c r="U90" s="47">
        <v>1</v>
      </c>
    </row>
    <row r="91" spans="1:21" ht="23.25" customHeight="1" x14ac:dyDescent="0.25">
      <c r="A91" s="50" t="s">
        <v>50</v>
      </c>
      <c r="B91" s="1" t="s">
        <v>706</v>
      </c>
      <c r="C91" s="1" t="s">
        <v>706</v>
      </c>
      <c r="D91" s="57">
        <v>45</v>
      </c>
      <c r="E91" s="57">
        <v>76</v>
      </c>
      <c r="F91" s="57"/>
      <c r="G91" s="69">
        <f>45+76</f>
        <v>121</v>
      </c>
      <c r="H91" s="57">
        <v>20346</v>
      </c>
      <c r="I91" s="57"/>
      <c r="J91" s="221">
        <f t="shared" si="10"/>
        <v>1695.5</v>
      </c>
      <c r="K91" s="1">
        <v>20346</v>
      </c>
      <c r="L91" s="58">
        <f t="shared" si="13"/>
        <v>2.6540843409023886E-2</v>
      </c>
      <c r="M91" s="58">
        <f t="shared" si="11"/>
        <v>4.4824535535240344E-2</v>
      </c>
      <c r="N91" s="58">
        <f t="shared" si="12"/>
        <v>0</v>
      </c>
      <c r="O91" s="222">
        <f t="shared" si="7"/>
        <v>1</v>
      </c>
      <c r="P91" s="222">
        <f t="shared" si="8"/>
        <v>1</v>
      </c>
      <c r="Q91" s="222" t="str">
        <f t="shared" si="9"/>
        <v xml:space="preserve"> </v>
      </c>
      <c r="R91" s="47"/>
      <c r="S91" s="47"/>
      <c r="T91" s="47">
        <v>1</v>
      </c>
      <c r="U91" s="47">
        <v>1</v>
      </c>
    </row>
    <row r="92" spans="1:21" x14ac:dyDescent="0.25">
      <c r="A92" s="50" t="s">
        <v>547</v>
      </c>
      <c r="B92" s="1"/>
      <c r="C92" s="1"/>
      <c r="D92" s="57"/>
      <c r="E92" s="57"/>
      <c r="F92" s="57"/>
      <c r="G92" s="69"/>
      <c r="H92" s="57">
        <v>99141</v>
      </c>
      <c r="I92" s="57"/>
      <c r="J92" s="221">
        <f t="shared" si="10"/>
        <v>8261.75</v>
      </c>
      <c r="K92" s="1">
        <v>99141</v>
      </c>
      <c r="L92" s="58">
        <f t="shared" si="13"/>
        <v>0</v>
      </c>
      <c r="M92" s="58">
        <f t="shared" si="11"/>
        <v>0</v>
      </c>
      <c r="N92" s="58">
        <f t="shared" si="12"/>
        <v>0</v>
      </c>
      <c r="O92" s="222" t="str">
        <f t="shared" si="7"/>
        <v xml:space="preserve"> </v>
      </c>
      <c r="P92" s="222" t="str">
        <f t="shared" si="8"/>
        <v xml:space="preserve"> </v>
      </c>
      <c r="Q92" s="222" t="str">
        <f t="shared" si="9"/>
        <v xml:space="preserve"> </v>
      </c>
      <c r="R92" s="47"/>
      <c r="S92" s="47"/>
      <c r="T92" s="47"/>
      <c r="U92" s="47">
        <v>1</v>
      </c>
    </row>
    <row r="93" spans="1:21" x14ac:dyDescent="0.25">
      <c r="A93" s="50" t="s">
        <v>200</v>
      </c>
      <c r="B93" s="1"/>
      <c r="C93" s="1"/>
      <c r="D93" s="57"/>
      <c r="E93" s="57"/>
      <c r="F93" s="57"/>
      <c r="G93" s="69"/>
      <c r="H93" s="57">
        <v>38792</v>
      </c>
      <c r="I93" s="57"/>
      <c r="J93" s="221">
        <f t="shared" si="10"/>
        <v>3232.6666666666665</v>
      </c>
      <c r="K93" s="1">
        <v>38792</v>
      </c>
      <c r="L93" s="58">
        <f t="shared" si="13"/>
        <v>0</v>
      </c>
      <c r="M93" s="58">
        <f t="shared" si="11"/>
        <v>0</v>
      </c>
      <c r="N93" s="58">
        <f t="shared" si="12"/>
        <v>0</v>
      </c>
      <c r="O93" s="222" t="str">
        <f t="shared" si="7"/>
        <v xml:space="preserve"> </v>
      </c>
      <c r="P93" s="222" t="str">
        <f t="shared" si="8"/>
        <v xml:space="preserve"> </v>
      </c>
      <c r="Q93" s="222" t="str">
        <f t="shared" si="9"/>
        <v xml:space="preserve"> </v>
      </c>
      <c r="R93" s="47"/>
      <c r="S93" s="47"/>
      <c r="T93" s="47"/>
      <c r="U93" s="47">
        <v>1</v>
      </c>
    </row>
    <row r="94" spans="1:21" x14ac:dyDescent="0.25">
      <c r="A94" s="50" t="s">
        <v>89</v>
      </c>
      <c r="B94" s="1"/>
      <c r="C94" s="1"/>
      <c r="D94" s="57"/>
      <c r="E94" s="57"/>
      <c r="F94" s="57"/>
      <c r="G94" s="69"/>
      <c r="H94" s="57">
        <v>31027</v>
      </c>
      <c r="I94" s="57"/>
      <c r="J94" s="221">
        <f t="shared" si="10"/>
        <v>2585.5833333333335</v>
      </c>
      <c r="K94" s="1">
        <v>31027</v>
      </c>
      <c r="L94" s="58">
        <f t="shared" si="13"/>
        <v>0</v>
      </c>
      <c r="M94" s="58">
        <f t="shared" si="11"/>
        <v>0</v>
      </c>
      <c r="N94" s="58">
        <f t="shared" si="12"/>
        <v>0</v>
      </c>
      <c r="O94" s="222" t="str">
        <f t="shared" si="7"/>
        <v xml:space="preserve"> </v>
      </c>
      <c r="P94" s="222" t="str">
        <f t="shared" si="8"/>
        <v xml:space="preserve"> </v>
      </c>
      <c r="Q94" s="222" t="str">
        <f t="shared" si="9"/>
        <v xml:space="preserve"> </v>
      </c>
      <c r="R94" s="47"/>
      <c r="S94" s="47"/>
      <c r="T94" s="47"/>
      <c r="U94" s="47">
        <v>1</v>
      </c>
    </row>
    <row r="95" spans="1:21" x14ac:dyDescent="0.25">
      <c r="A95" s="50" t="s">
        <v>1145</v>
      </c>
      <c r="B95" s="1"/>
      <c r="C95" s="1"/>
      <c r="D95" s="57"/>
      <c r="E95" s="57"/>
      <c r="F95" s="57"/>
      <c r="G95" s="69"/>
      <c r="H95" s="57"/>
      <c r="I95" s="57"/>
      <c r="J95" s="221">
        <f t="shared" si="10"/>
        <v>2585.5833333333335</v>
      </c>
      <c r="K95" s="1">
        <v>31027</v>
      </c>
      <c r="L95" s="58">
        <f t="shared" si="13"/>
        <v>0</v>
      </c>
      <c r="M95" s="58">
        <f t="shared" si="11"/>
        <v>0</v>
      </c>
      <c r="N95" s="58">
        <f t="shared" si="12"/>
        <v>0</v>
      </c>
      <c r="O95" s="222" t="str">
        <f t="shared" si="7"/>
        <v xml:space="preserve"> </v>
      </c>
      <c r="P95" s="222" t="str">
        <f t="shared" si="8"/>
        <v xml:space="preserve"> </v>
      </c>
      <c r="Q95" s="222" t="str">
        <f t="shared" si="9"/>
        <v xml:space="preserve"> </v>
      </c>
      <c r="R95" s="47"/>
      <c r="S95" s="47"/>
      <c r="T95" s="47"/>
      <c r="U95" s="47">
        <v>1</v>
      </c>
    </row>
    <row r="96" spans="1:21" ht="18.75" customHeight="1" x14ac:dyDescent="0.25">
      <c r="A96" s="50" t="s">
        <v>90</v>
      </c>
      <c r="B96" s="1" t="s">
        <v>646</v>
      </c>
      <c r="C96" s="1" t="s">
        <v>646</v>
      </c>
      <c r="D96" s="57"/>
      <c r="E96" s="57"/>
      <c r="F96" s="57">
        <v>125</v>
      </c>
      <c r="G96" s="69">
        <v>125</v>
      </c>
      <c r="H96" s="57">
        <v>31027</v>
      </c>
      <c r="I96" s="57"/>
      <c r="J96" s="221">
        <f t="shared" si="10"/>
        <v>2585.5833333333335</v>
      </c>
      <c r="K96" s="1">
        <v>31027</v>
      </c>
      <c r="L96" s="58">
        <f t="shared" si="13"/>
        <v>0</v>
      </c>
      <c r="M96" s="58">
        <f t="shared" si="11"/>
        <v>0</v>
      </c>
      <c r="N96" s="58">
        <f t="shared" si="12"/>
        <v>4.8344989847552131E-2</v>
      </c>
      <c r="O96" s="222" t="str">
        <f t="shared" si="7"/>
        <v xml:space="preserve"> </v>
      </c>
      <c r="P96" s="222" t="str">
        <f t="shared" si="8"/>
        <v xml:space="preserve"> </v>
      </c>
      <c r="Q96" s="222">
        <f t="shared" si="9"/>
        <v>1</v>
      </c>
      <c r="R96" s="47"/>
      <c r="S96" s="47"/>
      <c r="T96" s="47"/>
      <c r="U96" s="47">
        <v>1</v>
      </c>
    </row>
    <row r="97" spans="1:21" ht="17.25" customHeight="1" x14ac:dyDescent="0.25">
      <c r="A97" s="50" t="s">
        <v>1422</v>
      </c>
      <c r="B97" s="1"/>
      <c r="C97" s="1" t="s">
        <v>1223</v>
      </c>
      <c r="D97" s="57"/>
      <c r="E97" s="57"/>
      <c r="F97" s="57">
        <v>50</v>
      </c>
      <c r="G97" s="69">
        <v>50</v>
      </c>
      <c r="H97" s="57">
        <v>45365</v>
      </c>
      <c r="I97" s="57"/>
      <c r="J97" s="221">
        <f t="shared" si="10"/>
        <v>3780.4166666666665</v>
      </c>
      <c r="K97" s="1">
        <v>45365</v>
      </c>
      <c r="L97" s="58">
        <f t="shared" si="13"/>
        <v>0</v>
      </c>
      <c r="M97" s="58">
        <f t="shared" si="11"/>
        <v>0</v>
      </c>
      <c r="N97" s="58">
        <f t="shared" si="12"/>
        <v>1.3226055328998126E-2</v>
      </c>
      <c r="O97" s="222" t="str">
        <f t="shared" si="7"/>
        <v xml:space="preserve"> </v>
      </c>
      <c r="P97" s="222" t="str">
        <f t="shared" si="8"/>
        <v xml:space="preserve"> </v>
      </c>
      <c r="Q97" s="222" t="str">
        <f t="shared" si="9"/>
        <v xml:space="preserve"> </v>
      </c>
      <c r="R97" s="47"/>
      <c r="S97" s="47"/>
      <c r="T97" s="47"/>
      <c r="U97" s="47">
        <v>1</v>
      </c>
    </row>
    <row r="98" spans="1:21" s="47" customFormat="1" ht="23.25" customHeight="1" x14ac:dyDescent="0.25">
      <c r="A98" s="50" t="s">
        <v>51</v>
      </c>
      <c r="B98" s="1"/>
      <c r="C98" s="1" t="s">
        <v>1225</v>
      </c>
      <c r="D98" s="57"/>
      <c r="E98" s="57"/>
      <c r="F98" s="57"/>
      <c r="G98" s="69"/>
      <c r="H98" s="57">
        <v>36371</v>
      </c>
      <c r="I98" s="57"/>
      <c r="J98" s="221">
        <f t="shared" si="10"/>
        <v>3030.9166666666665</v>
      </c>
      <c r="K98" s="1">
        <v>36371</v>
      </c>
      <c r="L98" s="58">
        <f t="shared" si="13"/>
        <v>0</v>
      </c>
      <c r="M98" s="58">
        <f t="shared" si="11"/>
        <v>0</v>
      </c>
      <c r="N98" s="58">
        <f t="shared" si="12"/>
        <v>0</v>
      </c>
      <c r="O98" s="222" t="str">
        <f t="shared" si="7"/>
        <v xml:space="preserve"> </v>
      </c>
      <c r="P98" s="222" t="str">
        <f t="shared" si="8"/>
        <v xml:space="preserve"> </v>
      </c>
      <c r="Q98" s="222" t="str">
        <f t="shared" si="9"/>
        <v xml:space="preserve"> </v>
      </c>
      <c r="U98" s="47">
        <v>1</v>
      </c>
    </row>
    <row r="99" spans="1:21" ht="18.75" customHeight="1" x14ac:dyDescent="0.25">
      <c r="A99" s="50" t="s">
        <v>32</v>
      </c>
      <c r="B99" s="1" t="s">
        <v>624</v>
      </c>
      <c r="C99" s="1" t="s">
        <v>624</v>
      </c>
      <c r="D99" s="57">
        <v>25</v>
      </c>
      <c r="E99" s="57"/>
      <c r="F99" s="57"/>
      <c r="G99" s="69">
        <v>25</v>
      </c>
      <c r="H99" s="65">
        <v>35769</v>
      </c>
      <c r="I99" s="65"/>
      <c r="J99" s="221">
        <f t="shared" si="10"/>
        <v>2980.75</v>
      </c>
      <c r="K99" s="6">
        <v>35769</v>
      </c>
      <c r="L99" s="58">
        <f t="shared" si="13"/>
        <v>8.3871508848444177E-3</v>
      </c>
      <c r="M99" s="58">
        <f t="shared" si="11"/>
        <v>0</v>
      </c>
      <c r="N99" s="58">
        <f t="shared" si="12"/>
        <v>0</v>
      </c>
      <c r="O99" s="222" t="str">
        <f t="shared" si="7"/>
        <v xml:space="preserve"> </v>
      </c>
      <c r="P99" s="222" t="str">
        <f t="shared" si="8"/>
        <v xml:space="preserve"> </v>
      </c>
      <c r="Q99" s="222" t="str">
        <f t="shared" si="9"/>
        <v xml:space="preserve"> </v>
      </c>
      <c r="R99" s="47"/>
      <c r="S99" s="47"/>
      <c r="T99" s="47"/>
      <c r="U99" s="47">
        <v>1</v>
      </c>
    </row>
    <row r="100" spans="1:21" x14ac:dyDescent="0.25">
      <c r="A100" s="50" t="s">
        <v>161</v>
      </c>
      <c r="B100" s="1"/>
      <c r="C100" s="1"/>
      <c r="D100" s="57"/>
      <c r="E100" s="57"/>
      <c r="F100" s="57"/>
      <c r="G100" s="69"/>
      <c r="H100" s="57">
        <v>46250</v>
      </c>
      <c r="I100" s="57"/>
      <c r="J100" s="221">
        <f t="shared" si="10"/>
        <v>3854.1666666666665</v>
      </c>
      <c r="K100" s="1">
        <v>46250</v>
      </c>
      <c r="L100" s="58">
        <f t="shared" si="13"/>
        <v>0</v>
      </c>
      <c r="M100" s="58">
        <f t="shared" si="11"/>
        <v>0</v>
      </c>
      <c r="N100" s="58">
        <f t="shared" si="12"/>
        <v>0</v>
      </c>
      <c r="O100" s="222" t="str">
        <f t="shared" si="7"/>
        <v xml:space="preserve"> </v>
      </c>
      <c r="P100" s="222" t="str">
        <f t="shared" si="8"/>
        <v xml:space="preserve"> </v>
      </c>
      <c r="Q100" s="222" t="str">
        <f t="shared" si="9"/>
        <v xml:space="preserve"> </v>
      </c>
      <c r="R100" s="47"/>
      <c r="S100" s="47"/>
      <c r="T100" s="47"/>
      <c r="U100" s="47">
        <v>1</v>
      </c>
    </row>
    <row r="101" spans="1:21" x14ac:dyDescent="0.25">
      <c r="A101" s="50" t="s">
        <v>549</v>
      </c>
      <c r="B101" s="1"/>
      <c r="C101" s="1"/>
      <c r="D101" s="57"/>
      <c r="E101" s="57"/>
      <c r="F101" s="57"/>
      <c r="G101" s="69"/>
      <c r="H101" s="57">
        <v>46250</v>
      </c>
      <c r="I101" s="57"/>
      <c r="J101" s="221">
        <f t="shared" si="10"/>
        <v>3854.1666666666665</v>
      </c>
      <c r="K101" s="1">
        <v>46250</v>
      </c>
      <c r="L101" s="58">
        <f t="shared" si="13"/>
        <v>0</v>
      </c>
      <c r="M101" s="58">
        <f t="shared" si="11"/>
        <v>0</v>
      </c>
      <c r="N101" s="58">
        <f t="shared" si="12"/>
        <v>0</v>
      </c>
      <c r="O101" s="222" t="str">
        <f t="shared" si="7"/>
        <v xml:space="preserve"> </v>
      </c>
      <c r="P101" s="222" t="str">
        <f t="shared" si="8"/>
        <v xml:space="preserve"> </v>
      </c>
      <c r="Q101" s="222" t="str">
        <f t="shared" si="9"/>
        <v xml:space="preserve"> </v>
      </c>
      <c r="R101" s="47"/>
      <c r="S101" s="47"/>
      <c r="T101" s="47"/>
      <c r="U101" s="47">
        <v>1</v>
      </c>
    </row>
    <row r="102" spans="1:21" x14ac:dyDescent="0.25">
      <c r="A102" s="49" t="s">
        <v>500</v>
      </c>
      <c r="B102" s="1"/>
      <c r="C102" s="1"/>
      <c r="D102" s="57"/>
      <c r="E102" s="57"/>
      <c r="F102" s="57"/>
      <c r="G102" s="69"/>
      <c r="H102" s="57">
        <v>27200</v>
      </c>
      <c r="I102" s="57"/>
      <c r="J102" s="221">
        <f t="shared" si="10"/>
        <v>2266.6666666666665</v>
      </c>
      <c r="K102" s="9">
        <v>27200</v>
      </c>
      <c r="L102" s="58">
        <f t="shared" si="13"/>
        <v>0</v>
      </c>
      <c r="M102" s="58">
        <f t="shared" si="11"/>
        <v>0</v>
      </c>
      <c r="N102" s="58">
        <f t="shared" si="12"/>
        <v>0</v>
      </c>
      <c r="O102" s="222" t="str">
        <f t="shared" si="7"/>
        <v xml:space="preserve"> </v>
      </c>
      <c r="P102" s="222" t="str">
        <f t="shared" si="8"/>
        <v xml:space="preserve"> </v>
      </c>
      <c r="Q102" s="222" t="str">
        <f t="shared" si="9"/>
        <v xml:space="preserve"> </v>
      </c>
      <c r="R102" s="47"/>
      <c r="S102" s="47"/>
      <c r="T102" s="47"/>
      <c r="U102" s="47">
        <v>1</v>
      </c>
    </row>
    <row r="103" spans="1:21" ht="19.5" customHeight="1" x14ac:dyDescent="0.25">
      <c r="A103" s="50" t="s">
        <v>199</v>
      </c>
      <c r="B103" s="1"/>
      <c r="C103" s="1" t="s">
        <v>1226</v>
      </c>
      <c r="D103" s="57"/>
      <c r="E103" s="57"/>
      <c r="F103" s="57"/>
      <c r="G103" s="69"/>
      <c r="H103" s="57">
        <v>74355</v>
      </c>
      <c r="I103" s="57"/>
      <c r="J103" s="221">
        <f t="shared" si="10"/>
        <v>6196.25</v>
      </c>
      <c r="K103" s="1">
        <v>74355</v>
      </c>
      <c r="L103" s="58">
        <f t="shared" si="13"/>
        <v>0</v>
      </c>
      <c r="M103" s="58">
        <f t="shared" si="11"/>
        <v>0</v>
      </c>
      <c r="N103" s="58">
        <f t="shared" si="12"/>
        <v>0</v>
      </c>
      <c r="O103" s="222" t="str">
        <f t="shared" si="7"/>
        <v xml:space="preserve"> </v>
      </c>
      <c r="P103" s="222" t="str">
        <f t="shared" si="8"/>
        <v xml:space="preserve"> </v>
      </c>
      <c r="Q103" s="222" t="str">
        <f t="shared" si="9"/>
        <v xml:space="preserve"> </v>
      </c>
      <c r="R103" s="47"/>
      <c r="S103" s="47"/>
      <c r="T103" s="47"/>
      <c r="U103" s="47">
        <v>1</v>
      </c>
    </row>
    <row r="104" spans="1:21" ht="21" customHeight="1" x14ac:dyDescent="0.25">
      <c r="A104" s="50" t="s">
        <v>550</v>
      </c>
      <c r="B104" s="1"/>
      <c r="C104" s="1" t="s">
        <v>1218</v>
      </c>
      <c r="D104" s="57"/>
      <c r="E104" s="57"/>
      <c r="F104" s="57"/>
      <c r="G104" s="69"/>
      <c r="H104" s="57">
        <v>71576</v>
      </c>
      <c r="I104" s="57"/>
      <c r="J104" s="221">
        <f t="shared" si="10"/>
        <v>5964.666666666667</v>
      </c>
      <c r="K104" s="1">
        <v>71576</v>
      </c>
      <c r="L104" s="58">
        <f t="shared" si="13"/>
        <v>0</v>
      </c>
      <c r="M104" s="58">
        <f t="shared" si="11"/>
        <v>0</v>
      </c>
      <c r="N104" s="58">
        <f t="shared" si="12"/>
        <v>0</v>
      </c>
      <c r="O104" s="222" t="str">
        <f t="shared" si="7"/>
        <v xml:space="preserve"> </v>
      </c>
      <c r="P104" s="222" t="str">
        <f t="shared" si="8"/>
        <v xml:space="preserve"> </v>
      </c>
      <c r="Q104" s="222" t="str">
        <f t="shared" si="9"/>
        <v xml:space="preserve"> </v>
      </c>
      <c r="R104" s="47"/>
      <c r="S104" s="47"/>
      <c r="T104" s="47"/>
      <c r="U104" s="47">
        <v>1</v>
      </c>
    </row>
    <row r="105" spans="1:21" x14ac:dyDescent="0.25">
      <c r="A105" s="50" t="s">
        <v>551</v>
      </c>
      <c r="B105" s="1"/>
      <c r="C105" s="1"/>
      <c r="D105" s="57"/>
      <c r="E105" s="57"/>
      <c r="F105" s="57"/>
      <c r="G105" s="69"/>
      <c r="H105" s="57">
        <v>31027</v>
      </c>
      <c r="I105" s="57"/>
      <c r="J105" s="221">
        <f t="shared" si="10"/>
        <v>2585.5833333333335</v>
      </c>
      <c r="K105" s="1">
        <v>31027</v>
      </c>
      <c r="L105" s="58">
        <f t="shared" si="13"/>
        <v>0</v>
      </c>
      <c r="M105" s="58">
        <f t="shared" si="11"/>
        <v>0</v>
      </c>
      <c r="N105" s="58">
        <f t="shared" si="12"/>
        <v>0</v>
      </c>
      <c r="O105" s="222" t="str">
        <f t="shared" si="7"/>
        <v xml:space="preserve"> </v>
      </c>
      <c r="P105" s="222" t="str">
        <f t="shared" si="8"/>
        <v xml:space="preserve"> </v>
      </c>
      <c r="Q105" s="222" t="str">
        <f t="shared" si="9"/>
        <v xml:space="preserve"> </v>
      </c>
      <c r="R105" s="47"/>
      <c r="S105" s="47"/>
      <c r="T105" s="47"/>
      <c r="U105" s="47">
        <v>1</v>
      </c>
    </row>
    <row r="106" spans="1:21" ht="21" customHeight="1" x14ac:dyDescent="0.25">
      <c r="A106" s="50" t="s">
        <v>129</v>
      </c>
      <c r="B106" s="1" t="s">
        <v>614</v>
      </c>
      <c r="C106" s="1" t="s">
        <v>614</v>
      </c>
      <c r="D106" s="57"/>
      <c r="E106" s="57"/>
      <c r="F106" s="57">
        <v>75.5</v>
      </c>
      <c r="G106" s="69">
        <v>75.5</v>
      </c>
      <c r="H106" s="57">
        <v>43523</v>
      </c>
      <c r="I106" s="57"/>
      <c r="J106" s="221">
        <f t="shared" si="10"/>
        <v>3626.9166666666665</v>
      </c>
      <c r="K106" s="1">
        <v>43523</v>
      </c>
      <c r="L106" s="58">
        <f t="shared" si="13"/>
        <v>0</v>
      </c>
      <c r="M106" s="58">
        <f t="shared" si="11"/>
        <v>0</v>
      </c>
      <c r="N106" s="58">
        <f t="shared" si="12"/>
        <v>2.0816579739448109E-2</v>
      </c>
      <c r="O106" s="222" t="str">
        <f t="shared" si="7"/>
        <v xml:space="preserve"> </v>
      </c>
      <c r="P106" s="222" t="str">
        <f t="shared" si="8"/>
        <v xml:space="preserve"> </v>
      </c>
      <c r="Q106" s="222" t="str">
        <f t="shared" si="9"/>
        <v xml:space="preserve"> </v>
      </c>
      <c r="R106" s="47"/>
      <c r="S106" s="47"/>
      <c r="T106" s="47"/>
      <c r="U106" s="47">
        <v>1</v>
      </c>
    </row>
    <row r="107" spans="1:21" x14ac:dyDescent="0.25">
      <c r="A107" s="50" t="s">
        <v>962</v>
      </c>
      <c r="B107" s="1"/>
      <c r="C107" s="1"/>
      <c r="D107" s="57"/>
      <c r="E107" s="57"/>
      <c r="F107" s="57"/>
      <c r="G107" s="69"/>
      <c r="H107" s="57"/>
      <c r="I107" s="57"/>
      <c r="J107" s="221">
        <f t="shared" si="10"/>
        <v>3348.75</v>
      </c>
      <c r="K107" s="1">
        <v>40185</v>
      </c>
      <c r="L107" s="58">
        <f t="shared" si="13"/>
        <v>0</v>
      </c>
      <c r="M107" s="58">
        <f t="shared" si="11"/>
        <v>0</v>
      </c>
      <c r="N107" s="58">
        <f t="shared" si="12"/>
        <v>0</v>
      </c>
      <c r="O107" s="222" t="str">
        <f t="shared" si="7"/>
        <v xml:space="preserve"> </v>
      </c>
      <c r="P107" s="222" t="str">
        <f t="shared" si="8"/>
        <v xml:space="preserve"> </v>
      </c>
      <c r="Q107" s="222" t="str">
        <f t="shared" si="9"/>
        <v xml:space="preserve"> </v>
      </c>
      <c r="R107" s="47"/>
      <c r="S107" s="47"/>
      <c r="T107" s="47"/>
      <c r="U107" s="47">
        <v>1</v>
      </c>
    </row>
    <row r="108" spans="1:21" x14ac:dyDescent="0.25">
      <c r="A108" s="50" t="s">
        <v>552</v>
      </c>
      <c r="B108" s="1"/>
      <c r="C108" s="1"/>
      <c r="D108" s="57"/>
      <c r="E108" s="57"/>
      <c r="F108" s="57"/>
      <c r="G108" s="69"/>
      <c r="H108" s="57">
        <v>71576</v>
      </c>
      <c r="I108" s="57"/>
      <c r="J108" s="221">
        <f t="shared" si="10"/>
        <v>5964.666666666667</v>
      </c>
      <c r="K108" s="1">
        <v>71576</v>
      </c>
      <c r="L108" s="58">
        <f t="shared" si="13"/>
        <v>0</v>
      </c>
      <c r="M108" s="58">
        <f t="shared" si="11"/>
        <v>0</v>
      </c>
      <c r="N108" s="58">
        <f t="shared" si="12"/>
        <v>0</v>
      </c>
      <c r="O108" s="222" t="str">
        <f t="shared" si="7"/>
        <v xml:space="preserve"> </v>
      </c>
      <c r="P108" s="222" t="str">
        <f t="shared" si="8"/>
        <v xml:space="preserve"> </v>
      </c>
      <c r="Q108" s="222" t="str">
        <f t="shared" si="9"/>
        <v xml:space="preserve"> </v>
      </c>
      <c r="R108" s="47"/>
      <c r="S108" s="47"/>
      <c r="T108" s="47"/>
      <c r="U108" s="47">
        <v>1</v>
      </c>
    </row>
    <row r="109" spans="1:21" ht="39" x14ac:dyDescent="0.25">
      <c r="A109" s="50" t="s">
        <v>130</v>
      </c>
      <c r="B109" s="1"/>
      <c r="C109" s="1" t="s">
        <v>624</v>
      </c>
      <c r="D109" s="57"/>
      <c r="E109" s="57"/>
      <c r="F109" s="57"/>
      <c r="G109" s="69"/>
      <c r="H109" s="57">
        <v>41000</v>
      </c>
      <c r="I109" s="57"/>
      <c r="J109" s="221">
        <f t="shared" si="10"/>
        <v>3416.6666666666665</v>
      </c>
      <c r="K109" s="1">
        <v>41000</v>
      </c>
      <c r="L109" s="58">
        <f t="shared" si="13"/>
        <v>0</v>
      </c>
      <c r="M109" s="58">
        <f t="shared" si="11"/>
        <v>0</v>
      </c>
      <c r="N109" s="58">
        <f t="shared" si="12"/>
        <v>0</v>
      </c>
      <c r="O109" s="222" t="str">
        <f t="shared" si="7"/>
        <v xml:space="preserve"> </v>
      </c>
      <c r="P109" s="222" t="str">
        <f t="shared" si="8"/>
        <v xml:space="preserve"> </v>
      </c>
      <c r="Q109" s="222" t="str">
        <f t="shared" si="9"/>
        <v xml:space="preserve"> </v>
      </c>
      <c r="R109" s="47"/>
      <c r="S109" s="47"/>
      <c r="T109" s="47"/>
      <c r="U109" s="47">
        <v>1</v>
      </c>
    </row>
    <row r="110" spans="1:21" ht="39" x14ac:dyDescent="0.25">
      <c r="A110" s="50" t="s">
        <v>131</v>
      </c>
      <c r="B110" s="1"/>
      <c r="C110" s="1" t="s">
        <v>624</v>
      </c>
      <c r="D110" s="57"/>
      <c r="E110" s="57"/>
      <c r="F110" s="57"/>
      <c r="G110" s="69"/>
      <c r="H110" s="57">
        <v>41000</v>
      </c>
      <c r="I110" s="57"/>
      <c r="J110" s="221">
        <f t="shared" si="10"/>
        <v>3416.6666666666665</v>
      </c>
      <c r="K110" s="1">
        <v>41000</v>
      </c>
      <c r="L110" s="58">
        <f t="shared" si="13"/>
        <v>0</v>
      </c>
      <c r="M110" s="58">
        <f t="shared" si="11"/>
        <v>0</v>
      </c>
      <c r="N110" s="58">
        <f t="shared" si="12"/>
        <v>0</v>
      </c>
      <c r="O110" s="222" t="str">
        <f t="shared" si="7"/>
        <v xml:space="preserve"> </v>
      </c>
      <c r="P110" s="222" t="str">
        <f t="shared" si="8"/>
        <v xml:space="preserve"> </v>
      </c>
      <c r="Q110" s="222" t="str">
        <f t="shared" si="9"/>
        <v xml:space="preserve"> </v>
      </c>
      <c r="R110" s="47"/>
      <c r="S110" s="47"/>
      <c r="T110" s="47"/>
      <c r="U110" s="47">
        <v>1</v>
      </c>
    </row>
    <row r="111" spans="1:21" x14ac:dyDescent="0.25">
      <c r="A111" s="50" t="s">
        <v>518</v>
      </c>
      <c r="B111" s="1"/>
      <c r="C111" s="1"/>
      <c r="D111" s="57"/>
      <c r="E111" s="57"/>
      <c r="F111" s="57"/>
      <c r="G111" s="69"/>
      <c r="H111" s="57">
        <v>61576</v>
      </c>
      <c r="I111" s="57"/>
      <c r="J111" s="221">
        <f t="shared" si="10"/>
        <v>5131.333333333333</v>
      </c>
      <c r="K111" s="1">
        <v>61576</v>
      </c>
      <c r="L111" s="58">
        <f t="shared" si="13"/>
        <v>0</v>
      </c>
      <c r="M111" s="58">
        <f t="shared" si="11"/>
        <v>0</v>
      </c>
      <c r="N111" s="58">
        <f t="shared" si="12"/>
        <v>0</v>
      </c>
      <c r="O111" s="222" t="str">
        <f t="shared" si="7"/>
        <v xml:space="preserve"> </v>
      </c>
      <c r="P111" s="222" t="str">
        <f t="shared" si="8"/>
        <v xml:space="preserve"> </v>
      </c>
      <c r="Q111" s="222" t="str">
        <f t="shared" si="9"/>
        <v xml:space="preserve"> </v>
      </c>
      <c r="R111" s="47"/>
      <c r="S111" s="47"/>
      <c r="T111" s="47"/>
      <c r="U111" s="47">
        <v>1</v>
      </c>
    </row>
    <row r="112" spans="1:21" x14ac:dyDescent="0.25">
      <c r="A112" s="50" t="s">
        <v>163</v>
      </c>
      <c r="B112" s="1"/>
      <c r="C112" s="1"/>
      <c r="D112" s="57"/>
      <c r="E112" s="57"/>
      <c r="F112" s="57"/>
      <c r="G112" s="69"/>
      <c r="H112" s="57">
        <v>57639</v>
      </c>
      <c r="I112" s="57"/>
      <c r="J112" s="221">
        <f t="shared" si="10"/>
        <v>4803.25</v>
      </c>
      <c r="K112" s="1">
        <v>57639</v>
      </c>
      <c r="L112" s="58">
        <f t="shared" si="13"/>
        <v>0</v>
      </c>
      <c r="M112" s="58">
        <f t="shared" si="11"/>
        <v>0</v>
      </c>
      <c r="N112" s="58">
        <f t="shared" si="12"/>
        <v>0</v>
      </c>
      <c r="O112" s="222" t="str">
        <f t="shared" si="7"/>
        <v xml:space="preserve"> </v>
      </c>
      <c r="P112" s="222" t="str">
        <f t="shared" si="8"/>
        <v xml:space="preserve"> </v>
      </c>
      <c r="Q112" s="222" t="str">
        <f t="shared" si="9"/>
        <v xml:space="preserve"> </v>
      </c>
      <c r="R112" s="47"/>
      <c r="S112" s="47"/>
      <c r="T112" s="47"/>
      <c r="U112" s="47">
        <v>1</v>
      </c>
    </row>
    <row r="113" spans="1:21" x14ac:dyDescent="0.25">
      <c r="A113" s="50" t="s">
        <v>164</v>
      </c>
      <c r="B113" s="1"/>
      <c r="C113" s="1"/>
      <c r="D113" s="57"/>
      <c r="E113" s="57"/>
      <c r="F113" s="57"/>
      <c r="G113" s="69"/>
      <c r="H113" s="57">
        <v>42958</v>
      </c>
      <c r="I113" s="57"/>
      <c r="J113" s="221">
        <f t="shared" si="10"/>
        <v>3579.8333333333335</v>
      </c>
      <c r="K113" s="1">
        <v>42958</v>
      </c>
      <c r="L113" s="58">
        <f t="shared" si="13"/>
        <v>0</v>
      </c>
      <c r="M113" s="58">
        <f t="shared" si="11"/>
        <v>0</v>
      </c>
      <c r="N113" s="58">
        <f t="shared" si="12"/>
        <v>0</v>
      </c>
      <c r="O113" s="222" t="str">
        <f t="shared" si="7"/>
        <v xml:space="preserve"> </v>
      </c>
      <c r="P113" s="222" t="str">
        <f t="shared" si="8"/>
        <v xml:space="preserve"> </v>
      </c>
      <c r="Q113" s="222" t="str">
        <f t="shared" si="9"/>
        <v xml:space="preserve"> </v>
      </c>
      <c r="R113" s="47"/>
      <c r="S113" s="47"/>
      <c r="T113" s="47"/>
      <c r="U113" s="47">
        <v>1</v>
      </c>
    </row>
    <row r="114" spans="1:21" x14ac:dyDescent="0.25">
      <c r="A114" s="50" t="s">
        <v>553</v>
      </c>
      <c r="B114" s="1"/>
      <c r="C114" s="1"/>
      <c r="D114" s="57"/>
      <c r="E114" s="57"/>
      <c r="F114" s="57"/>
      <c r="G114" s="69"/>
      <c r="H114" s="57">
        <v>31027</v>
      </c>
      <c r="I114" s="57"/>
      <c r="J114" s="221">
        <f t="shared" si="10"/>
        <v>2585.5833333333335</v>
      </c>
      <c r="K114" s="1">
        <v>31027</v>
      </c>
      <c r="L114" s="58">
        <f t="shared" si="13"/>
        <v>0</v>
      </c>
      <c r="M114" s="58">
        <f t="shared" si="11"/>
        <v>0</v>
      </c>
      <c r="N114" s="58">
        <f t="shared" si="12"/>
        <v>0</v>
      </c>
      <c r="O114" s="222" t="str">
        <f t="shared" si="7"/>
        <v xml:space="preserve"> </v>
      </c>
      <c r="P114" s="222" t="str">
        <f t="shared" si="8"/>
        <v xml:space="preserve"> </v>
      </c>
      <c r="Q114" s="222" t="str">
        <f t="shared" si="9"/>
        <v xml:space="preserve"> </v>
      </c>
      <c r="R114" s="47"/>
      <c r="S114" s="47"/>
      <c r="T114" s="47"/>
      <c r="U114" s="47">
        <v>1</v>
      </c>
    </row>
    <row r="115" spans="1:21" ht="18.75" customHeight="1" x14ac:dyDescent="0.25">
      <c r="A115" s="50" t="s">
        <v>91</v>
      </c>
      <c r="B115" s="1" t="s">
        <v>1004</v>
      </c>
      <c r="C115" s="1" t="s">
        <v>1004</v>
      </c>
      <c r="D115" s="57">
        <v>90.5</v>
      </c>
      <c r="E115" s="57"/>
      <c r="F115" s="57"/>
      <c r="G115" s="69">
        <f>(81+100)/2</f>
        <v>90.5</v>
      </c>
      <c r="H115" s="57">
        <v>39667</v>
      </c>
      <c r="I115" s="57"/>
      <c r="J115" s="221">
        <f t="shared" si="10"/>
        <v>3305.5833333333335</v>
      </c>
      <c r="K115" s="1">
        <v>39667</v>
      </c>
      <c r="L115" s="58">
        <f t="shared" si="13"/>
        <v>2.7377921193939544E-2</v>
      </c>
      <c r="M115" s="58">
        <f t="shared" si="11"/>
        <v>0</v>
      </c>
      <c r="N115" s="58">
        <f t="shared" si="12"/>
        <v>0</v>
      </c>
      <c r="O115" s="222">
        <f t="shared" si="7"/>
        <v>1</v>
      </c>
      <c r="P115" s="222" t="str">
        <f t="shared" si="8"/>
        <v xml:space="preserve"> </v>
      </c>
      <c r="Q115" s="222" t="str">
        <f t="shared" si="9"/>
        <v xml:space="preserve"> </v>
      </c>
      <c r="R115" s="47"/>
      <c r="S115" s="47"/>
      <c r="T115" s="47"/>
      <c r="U115" s="47">
        <v>1</v>
      </c>
    </row>
    <row r="116" spans="1:21" x14ac:dyDescent="0.25">
      <c r="A116" s="50" t="s">
        <v>554</v>
      </c>
      <c r="B116" s="1"/>
      <c r="C116" s="1"/>
      <c r="D116" s="57"/>
      <c r="E116" s="57"/>
      <c r="F116" s="57"/>
      <c r="G116" s="69"/>
      <c r="H116" s="57">
        <v>49732</v>
      </c>
      <c r="I116" s="57"/>
      <c r="J116" s="221">
        <f t="shared" si="10"/>
        <v>4144.333333333333</v>
      </c>
      <c r="K116" s="1">
        <v>49732</v>
      </c>
      <c r="L116" s="58">
        <f t="shared" si="13"/>
        <v>0</v>
      </c>
      <c r="M116" s="58">
        <f t="shared" si="11"/>
        <v>0</v>
      </c>
      <c r="N116" s="58">
        <f t="shared" si="12"/>
        <v>0</v>
      </c>
      <c r="O116" s="222" t="str">
        <f t="shared" si="7"/>
        <v xml:space="preserve"> </v>
      </c>
      <c r="P116" s="222" t="str">
        <f t="shared" si="8"/>
        <v xml:space="preserve"> </v>
      </c>
      <c r="Q116" s="222" t="str">
        <f t="shared" si="9"/>
        <v xml:space="preserve"> </v>
      </c>
      <c r="R116" s="47"/>
      <c r="S116" s="47"/>
      <c r="T116" s="47"/>
      <c r="U116" s="47">
        <v>1</v>
      </c>
    </row>
    <row r="117" spans="1:21" ht="18.75" customHeight="1" x14ac:dyDescent="0.25">
      <c r="A117" s="50" t="s">
        <v>555</v>
      </c>
      <c r="B117" s="1"/>
      <c r="C117" s="1" t="s">
        <v>1201</v>
      </c>
      <c r="D117" s="57"/>
      <c r="E117" s="57"/>
      <c r="F117" s="57"/>
      <c r="G117" s="69"/>
      <c r="H117" s="57">
        <v>46037</v>
      </c>
      <c r="I117" s="57"/>
      <c r="J117" s="221">
        <f t="shared" si="10"/>
        <v>3836.4166666666665</v>
      </c>
      <c r="K117" s="1">
        <v>46037</v>
      </c>
      <c r="L117" s="58">
        <f t="shared" si="13"/>
        <v>0</v>
      </c>
      <c r="M117" s="58">
        <f t="shared" si="11"/>
        <v>0</v>
      </c>
      <c r="N117" s="58">
        <f t="shared" si="12"/>
        <v>0</v>
      </c>
      <c r="O117" s="222" t="str">
        <f t="shared" si="7"/>
        <v xml:space="preserve"> </v>
      </c>
      <c r="P117" s="222" t="str">
        <f t="shared" si="8"/>
        <v xml:space="preserve"> </v>
      </c>
      <c r="Q117" s="222" t="str">
        <f t="shared" si="9"/>
        <v xml:space="preserve"> </v>
      </c>
      <c r="R117" s="47"/>
      <c r="S117" s="47"/>
      <c r="T117" s="47"/>
      <c r="U117" s="47">
        <v>1</v>
      </c>
    </row>
    <row r="118" spans="1:21" ht="17.25" customHeight="1" x14ac:dyDescent="0.25">
      <c r="A118" s="50" t="s">
        <v>92</v>
      </c>
      <c r="B118" s="1" t="s">
        <v>716</v>
      </c>
      <c r="C118" s="1" t="s">
        <v>716</v>
      </c>
      <c r="D118" s="57"/>
      <c r="E118" s="57"/>
      <c r="F118" s="57"/>
      <c r="G118" s="69"/>
      <c r="H118" s="57">
        <v>39667</v>
      </c>
      <c r="I118" s="57"/>
      <c r="J118" s="221">
        <f t="shared" si="10"/>
        <v>3305.5833333333335</v>
      </c>
      <c r="K118" s="1">
        <v>39667</v>
      </c>
      <c r="L118" s="58">
        <f t="shared" si="13"/>
        <v>0</v>
      </c>
      <c r="M118" s="58">
        <f t="shared" si="11"/>
        <v>0</v>
      </c>
      <c r="N118" s="58">
        <f t="shared" si="12"/>
        <v>0</v>
      </c>
      <c r="O118" s="222" t="str">
        <f t="shared" si="7"/>
        <v xml:space="preserve"> </v>
      </c>
      <c r="P118" s="222" t="str">
        <f t="shared" si="8"/>
        <v xml:space="preserve"> </v>
      </c>
      <c r="Q118" s="222" t="str">
        <f t="shared" si="9"/>
        <v xml:space="preserve"> </v>
      </c>
      <c r="R118" s="47"/>
      <c r="S118" s="47"/>
      <c r="T118" s="47"/>
      <c r="U118" s="47">
        <v>1</v>
      </c>
    </row>
    <row r="119" spans="1:21" ht="17.25" customHeight="1" x14ac:dyDescent="0.25">
      <c r="A119" s="50" t="s">
        <v>93</v>
      </c>
      <c r="B119" s="1" t="s">
        <v>646</v>
      </c>
      <c r="C119" s="1" t="s">
        <v>646</v>
      </c>
      <c r="D119" s="57"/>
      <c r="E119" s="57"/>
      <c r="F119" s="57">
        <v>125</v>
      </c>
      <c r="G119" s="69">
        <v>125</v>
      </c>
      <c r="H119" s="57">
        <v>19356</v>
      </c>
      <c r="I119" s="57"/>
      <c r="J119" s="221">
        <f t="shared" si="10"/>
        <v>1613</v>
      </c>
      <c r="K119" s="1">
        <v>19356</v>
      </c>
      <c r="L119" s="58">
        <f t="shared" si="13"/>
        <v>0</v>
      </c>
      <c r="M119" s="58">
        <f t="shared" si="11"/>
        <v>0</v>
      </c>
      <c r="N119" s="58">
        <f t="shared" si="12"/>
        <v>7.7495350278983258E-2</v>
      </c>
      <c r="O119" s="222" t="str">
        <f t="shared" ref="O119:O172" si="14">IF(L119&gt;2.5%,1," ")</f>
        <v xml:space="preserve"> </v>
      </c>
      <c r="P119" s="222" t="str">
        <f t="shared" ref="P119:P172" si="15">IF(M119&gt;2%,1," ")</f>
        <v xml:space="preserve"> </v>
      </c>
      <c r="Q119" s="222">
        <f t="shared" ref="Q119:Q172" si="16">IF(N119&gt;4.5%,1," ")</f>
        <v>1</v>
      </c>
      <c r="R119" s="47"/>
      <c r="S119" s="47"/>
      <c r="T119" s="47"/>
      <c r="U119" s="47">
        <v>1</v>
      </c>
    </row>
    <row r="120" spans="1:21" x14ac:dyDescent="0.25">
      <c r="A120" s="50" t="s">
        <v>132</v>
      </c>
      <c r="B120" s="1"/>
      <c r="C120" s="1"/>
      <c r="D120" s="57"/>
      <c r="E120" s="57"/>
      <c r="F120" s="57"/>
      <c r="G120" s="69"/>
      <c r="H120" s="57">
        <v>33000</v>
      </c>
      <c r="I120" s="57"/>
      <c r="J120" s="221">
        <f t="shared" si="10"/>
        <v>2750</v>
      </c>
      <c r="K120" s="1">
        <v>33000</v>
      </c>
      <c r="L120" s="58">
        <f t="shared" si="13"/>
        <v>0</v>
      </c>
      <c r="M120" s="58">
        <f t="shared" si="11"/>
        <v>0</v>
      </c>
      <c r="N120" s="58">
        <f t="shared" si="12"/>
        <v>0</v>
      </c>
      <c r="O120" s="222" t="str">
        <f t="shared" si="14"/>
        <v xml:space="preserve"> </v>
      </c>
      <c r="P120" s="222" t="str">
        <f t="shared" si="15"/>
        <v xml:space="preserve"> </v>
      </c>
      <c r="Q120" s="222" t="str">
        <f t="shared" si="16"/>
        <v xml:space="preserve"> </v>
      </c>
      <c r="R120" s="47"/>
      <c r="S120" s="47"/>
      <c r="T120" s="47"/>
      <c r="U120" s="47">
        <v>1</v>
      </c>
    </row>
    <row r="121" spans="1:21" x14ac:dyDescent="0.25">
      <c r="A121" s="50" t="s">
        <v>929</v>
      </c>
      <c r="B121" s="1"/>
      <c r="C121" s="1">
        <v>30</v>
      </c>
      <c r="D121" s="57"/>
      <c r="E121" s="57"/>
      <c r="F121" s="57"/>
      <c r="G121" s="69"/>
      <c r="H121" s="65">
        <v>26544</v>
      </c>
      <c r="I121" s="65"/>
      <c r="J121" s="221">
        <f t="shared" si="10"/>
        <v>2212</v>
      </c>
      <c r="K121" s="6">
        <v>26544</v>
      </c>
      <c r="L121" s="58">
        <f t="shared" si="13"/>
        <v>0</v>
      </c>
      <c r="M121" s="58">
        <f t="shared" si="11"/>
        <v>0</v>
      </c>
      <c r="N121" s="58">
        <f t="shared" si="12"/>
        <v>0</v>
      </c>
      <c r="O121" s="222" t="str">
        <f t="shared" si="14"/>
        <v xml:space="preserve"> </v>
      </c>
      <c r="P121" s="222" t="str">
        <f t="shared" si="15"/>
        <v xml:space="preserve"> </v>
      </c>
      <c r="Q121" s="222" t="str">
        <f t="shared" si="16"/>
        <v xml:space="preserve"> </v>
      </c>
      <c r="R121" s="47"/>
      <c r="S121" s="47"/>
      <c r="T121" s="47"/>
      <c r="U121" s="47">
        <v>1</v>
      </c>
    </row>
    <row r="122" spans="1:21" ht="15" customHeight="1" x14ac:dyDescent="0.25">
      <c r="A122" s="50" t="s">
        <v>165</v>
      </c>
      <c r="B122" s="1" t="s">
        <v>614</v>
      </c>
      <c r="C122" s="1" t="s">
        <v>614</v>
      </c>
      <c r="D122" s="57">
        <v>75.5</v>
      </c>
      <c r="E122" s="57"/>
      <c r="F122" s="57"/>
      <c r="G122" s="69">
        <v>75.5</v>
      </c>
      <c r="H122" s="57">
        <v>35000</v>
      </c>
      <c r="I122" s="57"/>
      <c r="J122" s="221">
        <f t="shared" si="10"/>
        <v>2916.6666666666665</v>
      </c>
      <c r="K122" s="1">
        <v>35000</v>
      </c>
      <c r="L122" s="58">
        <f t="shared" si="13"/>
        <v>2.5885714285714286E-2</v>
      </c>
      <c r="M122" s="58">
        <f t="shared" si="11"/>
        <v>0</v>
      </c>
      <c r="N122" s="58">
        <f t="shared" si="12"/>
        <v>0</v>
      </c>
      <c r="O122" s="222">
        <f t="shared" si="14"/>
        <v>1</v>
      </c>
      <c r="P122" s="222" t="str">
        <f t="shared" si="15"/>
        <v xml:space="preserve"> </v>
      </c>
      <c r="Q122" s="222" t="str">
        <f t="shared" si="16"/>
        <v xml:space="preserve"> </v>
      </c>
      <c r="R122" s="47"/>
      <c r="S122" s="47"/>
      <c r="T122" s="47"/>
      <c r="U122" s="47">
        <v>1</v>
      </c>
    </row>
    <row r="123" spans="1:21" ht="14.25" customHeight="1" x14ac:dyDescent="0.25">
      <c r="A123" s="50" t="s">
        <v>52</v>
      </c>
      <c r="B123" s="1" t="s">
        <v>624</v>
      </c>
      <c r="C123" s="1" t="s">
        <v>624</v>
      </c>
      <c r="D123" s="57">
        <v>25</v>
      </c>
      <c r="E123" s="57"/>
      <c r="F123" s="57"/>
      <c r="G123" s="69">
        <v>25</v>
      </c>
      <c r="H123" s="57">
        <v>20346</v>
      </c>
      <c r="I123" s="57"/>
      <c r="J123" s="221">
        <f t="shared" si="10"/>
        <v>1695.5</v>
      </c>
      <c r="K123" s="1">
        <v>20346</v>
      </c>
      <c r="L123" s="58">
        <f t="shared" si="13"/>
        <v>1.4744913005013271E-2</v>
      </c>
      <c r="M123" s="58">
        <f t="shared" si="11"/>
        <v>0</v>
      </c>
      <c r="N123" s="58">
        <f t="shared" si="12"/>
        <v>0</v>
      </c>
      <c r="O123" s="222" t="str">
        <f t="shared" si="14"/>
        <v xml:space="preserve"> </v>
      </c>
      <c r="P123" s="222" t="str">
        <f t="shared" si="15"/>
        <v xml:space="preserve"> </v>
      </c>
      <c r="Q123" s="222" t="str">
        <f t="shared" si="16"/>
        <v xml:space="preserve"> </v>
      </c>
      <c r="R123" s="47"/>
      <c r="S123" s="47"/>
      <c r="T123" s="47"/>
      <c r="U123" s="47">
        <v>1</v>
      </c>
    </row>
    <row r="124" spans="1:21" ht="23.25" customHeight="1" x14ac:dyDescent="0.25">
      <c r="A124" s="50" t="s">
        <v>53</v>
      </c>
      <c r="B124" s="1" t="s">
        <v>614</v>
      </c>
      <c r="C124" s="1" t="s">
        <v>614</v>
      </c>
      <c r="D124" s="57"/>
      <c r="E124" s="57"/>
      <c r="F124" s="57">
        <v>75.5</v>
      </c>
      <c r="G124" s="69">
        <v>75.5</v>
      </c>
      <c r="H124" s="57">
        <v>44257</v>
      </c>
      <c r="I124" s="57"/>
      <c r="J124" s="221">
        <f t="shared" si="10"/>
        <v>3688.0833333333335</v>
      </c>
      <c r="K124" s="1">
        <v>44257</v>
      </c>
      <c r="L124" s="58">
        <f t="shared" si="13"/>
        <v>0</v>
      </c>
      <c r="M124" s="58">
        <f t="shared" si="11"/>
        <v>0</v>
      </c>
      <c r="N124" s="58">
        <f t="shared" si="12"/>
        <v>2.0471337867455995E-2</v>
      </c>
      <c r="O124" s="222" t="str">
        <f t="shared" si="14"/>
        <v xml:space="preserve"> </v>
      </c>
      <c r="P124" s="222" t="str">
        <f t="shared" si="15"/>
        <v xml:space="preserve"> </v>
      </c>
      <c r="Q124" s="222" t="str">
        <f t="shared" si="16"/>
        <v xml:space="preserve"> </v>
      </c>
      <c r="R124" s="47"/>
      <c r="S124" s="47"/>
      <c r="T124" s="47"/>
      <c r="U124" s="47">
        <v>1</v>
      </c>
    </row>
    <row r="125" spans="1:21" x14ac:dyDescent="0.25">
      <c r="A125" s="50" t="s">
        <v>78</v>
      </c>
      <c r="B125" s="1"/>
      <c r="C125" s="1"/>
      <c r="D125" s="57"/>
      <c r="E125" s="57"/>
      <c r="F125" s="57"/>
      <c r="G125" s="69"/>
      <c r="H125" s="57">
        <v>42118</v>
      </c>
      <c r="I125" s="57"/>
      <c r="J125" s="221">
        <f t="shared" si="10"/>
        <v>3509.8333333333335</v>
      </c>
      <c r="K125" s="1">
        <v>42118</v>
      </c>
      <c r="L125" s="58">
        <f t="shared" si="13"/>
        <v>0</v>
      </c>
      <c r="M125" s="58">
        <f t="shared" si="11"/>
        <v>0</v>
      </c>
      <c r="N125" s="58">
        <f t="shared" si="12"/>
        <v>0</v>
      </c>
      <c r="O125" s="222" t="str">
        <f t="shared" si="14"/>
        <v xml:space="preserve"> </v>
      </c>
      <c r="P125" s="222" t="str">
        <f t="shared" si="15"/>
        <v xml:space="preserve"> </v>
      </c>
      <c r="Q125" s="222" t="str">
        <f t="shared" si="16"/>
        <v xml:space="preserve"> </v>
      </c>
      <c r="R125" s="47"/>
      <c r="S125" s="47"/>
      <c r="T125" s="47"/>
      <c r="U125" s="47">
        <v>1</v>
      </c>
    </row>
    <row r="126" spans="1:21" ht="14.25" customHeight="1" x14ac:dyDescent="0.25">
      <c r="A126" s="50" t="s">
        <v>33</v>
      </c>
      <c r="B126" s="1" t="s">
        <v>729</v>
      </c>
      <c r="C126" s="1" t="s">
        <v>729</v>
      </c>
      <c r="D126" s="57">
        <v>16</v>
      </c>
      <c r="E126" s="57"/>
      <c r="F126" s="57"/>
      <c r="G126" s="69">
        <v>16</v>
      </c>
      <c r="H126" s="57">
        <v>27200</v>
      </c>
      <c r="I126" s="57"/>
      <c r="J126" s="221">
        <f t="shared" si="10"/>
        <v>2266.6666666666665</v>
      </c>
      <c r="K126" s="1">
        <v>27200</v>
      </c>
      <c r="L126" s="58">
        <f t="shared" si="13"/>
        <v>7.058823529411765E-3</v>
      </c>
      <c r="M126" s="58">
        <f t="shared" si="11"/>
        <v>0</v>
      </c>
      <c r="N126" s="58">
        <f t="shared" si="12"/>
        <v>0</v>
      </c>
      <c r="O126" s="222" t="str">
        <f t="shared" si="14"/>
        <v xml:space="preserve"> </v>
      </c>
      <c r="P126" s="222" t="str">
        <f t="shared" si="15"/>
        <v xml:space="preserve"> </v>
      </c>
      <c r="Q126" s="222" t="str">
        <f t="shared" si="16"/>
        <v xml:space="preserve"> </v>
      </c>
      <c r="R126" s="47"/>
      <c r="S126" s="47"/>
      <c r="T126" s="47"/>
      <c r="U126" s="47">
        <v>1</v>
      </c>
    </row>
    <row r="127" spans="1:21" x14ac:dyDescent="0.25">
      <c r="A127" s="49" t="s">
        <v>510</v>
      </c>
      <c r="B127" s="1"/>
      <c r="C127" s="1"/>
      <c r="D127" s="57"/>
      <c r="E127" s="57"/>
      <c r="F127" s="57"/>
      <c r="G127" s="69"/>
      <c r="H127" s="57">
        <v>56042</v>
      </c>
      <c r="I127" s="57"/>
      <c r="J127" s="221">
        <f t="shared" ref="J127:J187" si="17">K127/12</f>
        <v>4670.166666666667</v>
      </c>
      <c r="K127" s="9">
        <v>56042</v>
      </c>
      <c r="L127" s="58">
        <f t="shared" si="13"/>
        <v>0</v>
      </c>
      <c r="M127" s="58">
        <f t="shared" ref="M127:M187" si="18">E127/J127</f>
        <v>0</v>
      </c>
      <c r="N127" s="58">
        <f t="shared" ref="N127:N187" si="19">F127/J127</f>
        <v>0</v>
      </c>
      <c r="O127" s="222" t="str">
        <f t="shared" si="14"/>
        <v xml:space="preserve"> </v>
      </c>
      <c r="P127" s="222" t="str">
        <f t="shared" si="15"/>
        <v xml:space="preserve"> </v>
      </c>
      <c r="Q127" s="222" t="str">
        <f t="shared" si="16"/>
        <v xml:space="preserve"> </v>
      </c>
      <c r="R127" s="47"/>
      <c r="S127" s="47"/>
      <c r="T127" s="47"/>
      <c r="U127" s="47">
        <v>1</v>
      </c>
    </row>
    <row r="128" spans="1:21" ht="39" x14ac:dyDescent="0.25">
      <c r="A128" s="50" t="s">
        <v>203</v>
      </c>
      <c r="B128" s="1" t="s">
        <v>624</v>
      </c>
      <c r="C128" s="1" t="s">
        <v>624</v>
      </c>
      <c r="D128" s="57">
        <v>25</v>
      </c>
      <c r="E128" s="57"/>
      <c r="F128" s="57"/>
      <c r="G128" s="69">
        <v>25</v>
      </c>
      <c r="H128" s="57">
        <v>50313</v>
      </c>
      <c r="I128" s="57"/>
      <c r="J128" s="221">
        <f t="shared" si="17"/>
        <v>4192.75</v>
      </c>
      <c r="K128" s="1">
        <v>50313</v>
      </c>
      <c r="L128" s="58">
        <f t="shared" ref="L128:L188" si="20">D128/J128</f>
        <v>5.9626736628704312E-3</v>
      </c>
      <c r="M128" s="58">
        <f t="shared" si="18"/>
        <v>0</v>
      </c>
      <c r="N128" s="58">
        <f t="shared" si="19"/>
        <v>0</v>
      </c>
      <c r="O128" s="222" t="str">
        <f t="shared" si="14"/>
        <v xml:space="preserve"> </v>
      </c>
      <c r="P128" s="222" t="str">
        <f t="shared" si="15"/>
        <v xml:space="preserve"> </v>
      </c>
      <c r="Q128" s="222" t="str">
        <f t="shared" si="16"/>
        <v xml:space="preserve"> </v>
      </c>
      <c r="R128" s="47"/>
      <c r="S128" s="47"/>
      <c r="T128" s="47"/>
      <c r="U128" s="47">
        <v>1</v>
      </c>
    </row>
    <row r="129" spans="1:21" x14ac:dyDescent="0.25">
      <c r="A129" s="50" t="s">
        <v>94</v>
      </c>
      <c r="B129" s="1"/>
      <c r="C129" s="1"/>
      <c r="D129" s="57"/>
      <c r="E129" s="57"/>
      <c r="F129" s="57"/>
      <c r="G129" s="69"/>
      <c r="H129" s="57">
        <v>48828</v>
      </c>
      <c r="I129" s="57"/>
      <c r="J129" s="221">
        <f t="shared" si="17"/>
        <v>4069</v>
      </c>
      <c r="K129" s="1">
        <v>48828</v>
      </c>
      <c r="L129" s="58">
        <f t="shared" si="20"/>
        <v>0</v>
      </c>
      <c r="M129" s="58">
        <f t="shared" si="18"/>
        <v>0</v>
      </c>
      <c r="N129" s="58">
        <f t="shared" si="19"/>
        <v>0</v>
      </c>
      <c r="O129" s="222" t="str">
        <f t="shared" si="14"/>
        <v xml:space="preserve"> </v>
      </c>
      <c r="P129" s="222" t="str">
        <f t="shared" si="15"/>
        <v xml:space="preserve"> </v>
      </c>
      <c r="Q129" s="222" t="str">
        <f t="shared" si="16"/>
        <v xml:space="preserve"> </v>
      </c>
      <c r="R129" s="47"/>
      <c r="S129" s="47"/>
      <c r="T129" s="47"/>
      <c r="U129" s="47">
        <v>1</v>
      </c>
    </row>
    <row r="130" spans="1:21" x14ac:dyDescent="0.25">
      <c r="A130" s="50" t="s">
        <v>54</v>
      </c>
      <c r="B130" s="1"/>
      <c r="C130" s="1"/>
      <c r="D130" s="57"/>
      <c r="E130" s="57"/>
      <c r="F130" s="57"/>
      <c r="G130" s="69"/>
      <c r="H130" s="57">
        <v>28277</v>
      </c>
      <c r="I130" s="57"/>
      <c r="J130" s="221">
        <f t="shared" si="17"/>
        <v>2356.4166666666665</v>
      </c>
      <c r="K130" s="1">
        <v>28277</v>
      </c>
      <c r="L130" s="58">
        <f t="shared" si="20"/>
        <v>0</v>
      </c>
      <c r="M130" s="58">
        <f t="shared" si="18"/>
        <v>0</v>
      </c>
      <c r="N130" s="58">
        <f t="shared" si="19"/>
        <v>0</v>
      </c>
      <c r="O130" s="222" t="str">
        <f t="shared" si="14"/>
        <v xml:space="preserve"> </v>
      </c>
      <c r="P130" s="222" t="str">
        <f t="shared" si="15"/>
        <v xml:space="preserve"> </v>
      </c>
      <c r="Q130" s="222" t="str">
        <f t="shared" si="16"/>
        <v xml:space="preserve"> </v>
      </c>
      <c r="R130" s="47"/>
      <c r="S130" s="47"/>
      <c r="T130" s="47"/>
      <c r="U130" s="47">
        <v>1</v>
      </c>
    </row>
    <row r="131" spans="1:21" ht="15.75" customHeight="1" x14ac:dyDescent="0.25">
      <c r="A131" s="50" t="s">
        <v>734</v>
      </c>
      <c r="B131" s="1" t="s">
        <v>614</v>
      </c>
      <c r="C131" s="1" t="s">
        <v>614</v>
      </c>
      <c r="D131" s="57">
        <v>75.5</v>
      </c>
      <c r="E131" s="57"/>
      <c r="F131" s="57"/>
      <c r="G131" s="69">
        <v>75.5</v>
      </c>
      <c r="H131" s="65">
        <v>26544</v>
      </c>
      <c r="I131" s="65"/>
      <c r="J131" s="221">
        <f t="shared" si="17"/>
        <v>2212</v>
      </c>
      <c r="K131" s="6">
        <v>26544</v>
      </c>
      <c r="L131" s="58">
        <f t="shared" si="20"/>
        <v>3.413200723327306E-2</v>
      </c>
      <c r="M131" s="58">
        <f t="shared" si="18"/>
        <v>0</v>
      </c>
      <c r="N131" s="58">
        <f t="shared" si="19"/>
        <v>0</v>
      </c>
      <c r="O131" s="222">
        <f t="shared" si="14"/>
        <v>1</v>
      </c>
      <c r="P131" s="222" t="str">
        <f t="shared" si="15"/>
        <v xml:space="preserve"> </v>
      </c>
      <c r="Q131" s="222" t="str">
        <f t="shared" si="16"/>
        <v xml:space="preserve"> </v>
      </c>
      <c r="R131" s="47"/>
      <c r="S131" s="47"/>
      <c r="T131" s="47"/>
      <c r="U131" s="47">
        <v>1</v>
      </c>
    </row>
    <row r="132" spans="1:21" x14ac:dyDescent="0.25">
      <c r="A132" s="50" t="s">
        <v>133</v>
      </c>
      <c r="B132" s="1"/>
      <c r="C132" s="1"/>
      <c r="D132" s="57"/>
      <c r="E132" s="57"/>
      <c r="F132" s="57"/>
      <c r="G132" s="69"/>
      <c r="H132" s="57">
        <v>45365</v>
      </c>
      <c r="I132" s="57"/>
      <c r="J132" s="221">
        <f t="shared" si="17"/>
        <v>3780.4166666666665</v>
      </c>
      <c r="K132" s="1">
        <v>45365</v>
      </c>
      <c r="L132" s="58">
        <f t="shared" si="20"/>
        <v>0</v>
      </c>
      <c r="M132" s="58">
        <f t="shared" si="18"/>
        <v>0</v>
      </c>
      <c r="N132" s="58">
        <f t="shared" si="19"/>
        <v>0</v>
      </c>
      <c r="O132" s="222" t="str">
        <f t="shared" si="14"/>
        <v xml:space="preserve"> </v>
      </c>
      <c r="P132" s="222" t="str">
        <f t="shared" si="15"/>
        <v xml:space="preserve"> </v>
      </c>
      <c r="Q132" s="222" t="str">
        <f t="shared" si="16"/>
        <v xml:space="preserve"> </v>
      </c>
      <c r="R132" s="47"/>
      <c r="S132" s="47"/>
      <c r="T132" s="47"/>
      <c r="U132" s="47">
        <v>1</v>
      </c>
    </row>
    <row r="133" spans="1:21" x14ac:dyDescent="0.25">
      <c r="A133" s="49" t="s">
        <v>498</v>
      </c>
      <c r="B133" s="1"/>
      <c r="C133" s="1"/>
      <c r="D133" s="57"/>
      <c r="E133" s="57"/>
      <c r="F133" s="57"/>
      <c r="G133" s="69"/>
      <c r="H133" s="57">
        <v>27200</v>
      </c>
      <c r="I133" s="57"/>
      <c r="J133" s="221">
        <f t="shared" si="17"/>
        <v>2266.6666666666665</v>
      </c>
      <c r="K133" s="9">
        <v>27200</v>
      </c>
      <c r="L133" s="58">
        <f t="shared" si="20"/>
        <v>0</v>
      </c>
      <c r="M133" s="58">
        <f t="shared" si="18"/>
        <v>0</v>
      </c>
      <c r="N133" s="58">
        <f t="shared" si="19"/>
        <v>0</v>
      </c>
      <c r="O133" s="222" t="str">
        <f t="shared" si="14"/>
        <v xml:space="preserve"> </v>
      </c>
      <c r="P133" s="222" t="str">
        <f t="shared" si="15"/>
        <v xml:space="preserve"> </v>
      </c>
      <c r="Q133" s="222" t="str">
        <f t="shared" si="16"/>
        <v xml:space="preserve"> </v>
      </c>
      <c r="R133" s="47"/>
      <c r="S133" s="47"/>
      <c r="T133" s="47"/>
      <c r="U133" s="47">
        <v>1</v>
      </c>
    </row>
    <row r="134" spans="1:21" ht="23.25" customHeight="1" x14ac:dyDescent="0.25">
      <c r="A134" s="49" t="s">
        <v>557</v>
      </c>
      <c r="B134" s="1"/>
      <c r="C134" s="1" t="s">
        <v>1192</v>
      </c>
      <c r="D134" s="57"/>
      <c r="E134" s="57"/>
      <c r="F134" s="57"/>
      <c r="G134" s="69"/>
      <c r="H134" s="57">
        <v>99141</v>
      </c>
      <c r="I134" s="57"/>
      <c r="J134" s="221">
        <f t="shared" si="17"/>
        <v>8261.75</v>
      </c>
      <c r="K134" s="1">
        <v>99141</v>
      </c>
      <c r="L134" s="58">
        <f t="shared" si="20"/>
        <v>0</v>
      </c>
      <c r="M134" s="58">
        <f t="shared" si="18"/>
        <v>0</v>
      </c>
      <c r="N134" s="58">
        <f t="shared" si="19"/>
        <v>0</v>
      </c>
      <c r="O134" s="222" t="str">
        <f t="shared" si="14"/>
        <v xml:space="preserve"> </v>
      </c>
      <c r="P134" s="222" t="str">
        <f t="shared" si="15"/>
        <v xml:space="preserve"> </v>
      </c>
      <c r="Q134" s="222" t="str">
        <f t="shared" si="16"/>
        <v xml:space="preserve"> </v>
      </c>
      <c r="R134" s="47"/>
      <c r="S134" s="47"/>
      <c r="T134" s="47"/>
      <c r="U134" s="47">
        <v>1</v>
      </c>
    </row>
    <row r="135" spans="1:21" ht="20.25" customHeight="1" x14ac:dyDescent="0.25">
      <c r="A135" s="50" t="s">
        <v>34</v>
      </c>
      <c r="B135" s="51" t="s">
        <v>938</v>
      </c>
      <c r="C135" s="2" t="s">
        <v>938</v>
      </c>
      <c r="D135" s="70">
        <v>36</v>
      </c>
      <c r="E135" s="70">
        <v>18.399999999999999</v>
      </c>
      <c r="F135" s="70"/>
      <c r="G135" s="69">
        <f>36+18.4</f>
        <v>54.4</v>
      </c>
      <c r="H135" s="57">
        <v>27200</v>
      </c>
      <c r="I135" s="57"/>
      <c r="J135" s="221">
        <f t="shared" si="17"/>
        <v>2266.6666666666665</v>
      </c>
      <c r="K135" s="1">
        <v>27200</v>
      </c>
      <c r="L135" s="58">
        <f t="shared" si="20"/>
        <v>1.5882352941176472E-2</v>
      </c>
      <c r="M135" s="58">
        <f t="shared" si="18"/>
        <v>8.1176470588235298E-3</v>
      </c>
      <c r="N135" s="58">
        <f t="shared" si="19"/>
        <v>0</v>
      </c>
      <c r="O135" s="222" t="str">
        <f t="shared" si="14"/>
        <v xml:space="preserve"> </v>
      </c>
      <c r="P135" s="222" t="str">
        <f t="shared" si="15"/>
        <v xml:space="preserve"> </v>
      </c>
      <c r="Q135" s="222" t="str">
        <f t="shared" si="16"/>
        <v xml:space="preserve"> </v>
      </c>
      <c r="R135" s="47">
        <v>1</v>
      </c>
      <c r="S135" s="47"/>
      <c r="T135" s="47"/>
      <c r="U135" s="47">
        <v>1</v>
      </c>
    </row>
    <row r="136" spans="1:21" x14ac:dyDescent="0.25">
      <c r="A136" s="49" t="s">
        <v>495</v>
      </c>
      <c r="B136" s="1"/>
      <c r="C136" s="1"/>
      <c r="D136" s="57"/>
      <c r="E136" s="57"/>
      <c r="F136" s="57"/>
      <c r="G136" s="69"/>
      <c r="H136" s="57">
        <v>27200</v>
      </c>
      <c r="I136" s="57"/>
      <c r="J136" s="221">
        <f t="shared" si="17"/>
        <v>2266.6666666666665</v>
      </c>
      <c r="K136" s="9">
        <v>27200</v>
      </c>
      <c r="L136" s="58">
        <f t="shared" si="20"/>
        <v>0</v>
      </c>
      <c r="M136" s="58">
        <f t="shared" si="18"/>
        <v>0</v>
      </c>
      <c r="N136" s="58">
        <f t="shared" si="19"/>
        <v>0</v>
      </c>
      <c r="O136" s="222" t="str">
        <f t="shared" si="14"/>
        <v xml:space="preserve"> </v>
      </c>
      <c r="P136" s="222" t="str">
        <f t="shared" si="15"/>
        <v xml:space="preserve"> </v>
      </c>
      <c r="Q136" s="222" t="str">
        <f t="shared" si="16"/>
        <v xml:space="preserve"> </v>
      </c>
      <c r="R136" s="47"/>
      <c r="S136" s="47"/>
      <c r="T136" s="47"/>
      <c r="U136" s="47">
        <v>1</v>
      </c>
    </row>
    <row r="137" spans="1:21" x14ac:dyDescent="0.25">
      <c r="A137" s="49" t="s">
        <v>497</v>
      </c>
      <c r="B137" s="1"/>
      <c r="C137" s="1"/>
      <c r="D137" s="57"/>
      <c r="E137" s="57"/>
      <c r="F137" s="57"/>
      <c r="G137" s="69"/>
      <c r="H137" s="57">
        <v>27200</v>
      </c>
      <c r="I137" s="57"/>
      <c r="J137" s="221">
        <f t="shared" si="17"/>
        <v>2266.6666666666665</v>
      </c>
      <c r="K137" s="9">
        <v>27200</v>
      </c>
      <c r="L137" s="58">
        <f t="shared" si="20"/>
        <v>0</v>
      </c>
      <c r="M137" s="58">
        <f t="shared" si="18"/>
        <v>0</v>
      </c>
      <c r="N137" s="58">
        <f t="shared" si="19"/>
        <v>0</v>
      </c>
      <c r="O137" s="222" t="str">
        <f t="shared" si="14"/>
        <v xml:space="preserve"> </v>
      </c>
      <c r="P137" s="222" t="str">
        <f t="shared" si="15"/>
        <v xml:space="preserve"> </v>
      </c>
      <c r="Q137" s="222" t="str">
        <f t="shared" si="16"/>
        <v xml:space="preserve"> </v>
      </c>
      <c r="R137" s="47"/>
      <c r="S137" s="47"/>
      <c r="T137" s="47"/>
      <c r="U137" s="47">
        <v>1</v>
      </c>
    </row>
    <row r="138" spans="1:21" ht="17.25" customHeight="1" x14ac:dyDescent="0.25">
      <c r="A138" s="50" t="s">
        <v>134</v>
      </c>
      <c r="B138" s="1" t="s">
        <v>614</v>
      </c>
      <c r="C138" s="1" t="s">
        <v>614</v>
      </c>
      <c r="D138" s="57"/>
      <c r="E138" s="57"/>
      <c r="F138" s="57">
        <v>75.5</v>
      </c>
      <c r="G138" s="69">
        <v>75.5</v>
      </c>
      <c r="H138" s="57">
        <v>18125</v>
      </c>
      <c r="I138" s="57"/>
      <c r="J138" s="221">
        <f t="shared" si="17"/>
        <v>1510.4166666666667</v>
      </c>
      <c r="K138" s="1">
        <v>18125</v>
      </c>
      <c r="L138" s="58">
        <f t="shared" si="20"/>
        <v>0</v>
      </c>
      <c r="M138" s="58">
        <f t="shared" si="18"/>
        <v>0</v>
      </c>
      <c r="N138" s="58">
        <f t="shared" si="19"/>
        <v>4.998620689655172E-2</v>
      </c>
      <c r="O138" s="222" t="str">
        <f t="shared" si="14"/>
        <v xml:space="preserve"> </v>
      </c>
      <c r="P138" s="222" t="str">
        <f t="shared" si="15"/>
        <v xml:space="preserve"> </v>
      </c>
      <c r="Q138" s="222">
        <f t="shared" si="16"/>
        <v>1</v>
      </c>
      <c r="R138" s="47"/>
      <c r="S138" s="47"/>
      <c r="T138" s="47"/>
      <c r="U138" s="47">
        <v>1</v>
      </c>
    </row>
    <row r="139" spans="1:21" x14ac:dyDescent="0.25">
      <c r="A139" s="50" t="s">
        <v>95</v>
      </c>
      <c r="B139" s="1"/>
      <c r="C139" s="1"/>
      <c r="D139" s="57"/>
      <c r="E139" s="57"/>
      <c r="F139" s="57"/>
      <c r="G139" s="69"/>
      <c r="H139" s="57">
        <v>60692</v>
      </c>
      <c r="I139" s="57"/>
      <c r="J139" s="221">
        <f t="shared" si="17"/>
        <v>5057.666666666667</v>
      </c>
      <c r="K139" s="1">
        <v>60692</v>
      </c>
      <c r="L139" s="58">
        <f t="shared" si="20"/>
        <v>0</v>
      </c>
      <c r="M139" s="58">
        <f t="shared" si="18"/>
        <v>0</v>
      </c>
      <c r="N139" s="58">
        <f t="shared" si="19"/>
        <v>0</v>
      </c>
      <c r="O139" s="222" t="str">
        <f t="shared" si="14"/>
        <v xml:space="preserve"> </v>
      </c>
      <c r="P139" s="222" t="str">
        <f t="shared" si="15"/>
        <v xml:space="preserve"> </v>
      </c>
      <c r="Q139" s="222" t="str">
        <f t="shared" si="16"/>
        <v xml:space="preserve"> </v>
      </c>
      <c r="R139" s="47"/>
      <c r="S139" s="47"/>
      <c r="T139" s="47"/>
      <c r="U139" s="47">
        <v>1</v>
      </c>
    </row>
    <row r="140" spans="1:21" ht="19.5" customHeight="1" x14ac:dyDescent="0.25">
      <c r="A140" s="50" t="s">
        <v>35</v>
      </c>
      <c r="B140" s="1"/>
      <c r="C140" s="1" t="s">
        <v>743</v>
      </c>
      <c r="D140" s="57"/>
      <c r="E140" s="57"/>
      <c r="F140" s="57"/>
      <c r="G140" s="69"/>
      <c r="H140" s="57">
        <v>69732</v>
      </c>
      <c r="I140" s="57"/>
      <c r="J140" s="221">
        <f t="shared" si="17"/>
        <v>5811</v>
      </c>
      <c r="K140" s="1">
        <v>69732</v>
      </c>
      <c r="L140" s="58">
        <f t="shared" si="20"/>
        <v>0</v>
      </c>
      <c r="M140" s="58">
        <f t="shared" si="18"/>
        <v>0</v>
      </c>
      <c r="N140" s="58">
        <f t="shared" si="19"/>
        <v>0</v>
      </c>
      <c r="O140" s="222" t="str">
        <f t="shared" si="14"/>
        <v xml:space="preserve"> </v>
      </c>
      <c r="P140" s="222" t="str">
        <f t="shared" si="15"/>
        <v xml:space="preserve"> </v>
      </c>
      <c r="Q140" s="222" t="str">
        <f t="shared" si="16"/>
        <v xml:space="preserve"> </v>
      </c>
      <c r="R140" s="47"/>
      <c r="S140" s="47"/>
      <c r="T140" s="47"/>
      <c r="U140" s="47">
        <v>1</v>
      </c>
    </row>
    <row r="141" spans="1:21" ht="17.25" customHeight="1" x14ac:dyDescent="0.25">
      <c r="A141" s="50" t="s">
        <v>96</v>
      </c>
      <c r="B141" s="1" t="s">
        <v>614</v>
      </c>
      <c r="C141" s="1" t="s">
        <v>614</v>
      </c>
      <c r="D141" s="57">
        <v>75.5</v>
      </c>
      <c r="E141" s="57"/>
      <c r="F141" s="57"/>
      <c r="G141" s="69">
        <v>75.5</v>
      </c>
      <c r="H141" s="57">
        <v>23315</v>
      </c>
      <c r="I141" s="57"/>
      <c r="J141" s="221">
        <f t="shared" si="17"/>
        <v>1942.9166666666667</v>
      </c>
      <c r="K141" s="1">
        <v>23315</v>
      </c>
      <c r="L141" s="58">
        <f t="shared" si="20"/>
        <v>3.8859103581385369E-2</v>
      </c>
      <c r="M141" s="58">
        <f t="shared" si="18"/>
        <v>0</v>
      </c>
      <c r="N141" s="58">
        <f t="shared" si="19"/>
        <v>0</v>
      </c>
      <c r="O141" s="222">
        <f t="shared" si="14"/>
        <v>1</v>
      </c>
      <c r="P141" s="222" t="str">
        <f t="shared" si="15"/>
        <v xml:space="preserve"> </v>
      </c>
      <c r="Q141" s="222" t="str">
        <f t="shared" si="16"/>
        <v xml:space="preserve"> </v>
      </c>
      <c r="R141" s="47"/>
      <c r="S141" s="47"/>
      <c r="T141" s="47"/>
      <c r="U141" s="47">
        <v>1</v>
      </c>
    </row>
    <row r="142" spans="1:21" x14ac:dyDescent="0.25">
      <c r="A142" s="50" t="s">
        <v>558</v>
      </c>
      <c r="B142" s="1"/>
      <c r="C142" s="1"/>
      <c r="D142" s="57"/>
      <c r="E142" s="57"/>
      <c r="F142" s="57"/>
      <c r="G142" s="69"/>
      <c r="H142" s="57">
        <v>54497</v>
      </c>
      <c r="I142" s="57"/>
      <c r="J142" s="221">
        <f t="shared" si="17"/>
        <v>4541.416666666667</v>
      </c>
      <c r="K142" s="1">
        <v>54497</v>
      </c>
      <c r="L142" s="58">
        <f t="shared" si="20"/>
        <v>0</v>
      </c>
      <c r="M142" s="58">
        <f t="shared" si="18"/>
        <v>0</v>
      </c>
      <c r="N142" s="58">
        <f t="shared" si="19"/>
        <v>0</v>
      </c>
      <c r="O142" s="222" t="str">
        <f t="shared" si="14"/>
        <v xml:space="preserve"> </v>
      </c>
      <c r="P142" s="222" t="str">
        <f t="shared" si="15"/>
        <v xml:space="preserve"> </v>
      </c>
      <c r="Q142" s="222" t="str">
        <f t="shared" si="16"/>
        <v xml:space="preserve"> </v>
      </c>
      <c r="R142" s="47"/>
      <c r="S142" s="47"/>
      <c r="T142" s="47"/>
      <c r="U142" s="47">
        <v>1</v>
      </c>
    </row>
    <row r="143" spans="1:21" ht="19.5" customHeight="1" x14ac:dyDescent="0.25">
      <c r="A143" s="50" t="s">
        <v>204</v>
      </c>
      <c r="B143" s="1" t="s">
        <v>746</v>
      </c>
      <c r="C143" s="1" t="s">
        <v>746</v>
      </c>
      <c r="D143" s="57">
        <v>46</v>
      </c>
      <c r="E143" s="57">
        <v>54</v>
      </c>
      <c r="F143" s="57"/>
      <c r="G143" s="69">
        <v>100</v>
      </c>
      <c r="H143" s="57">
        <v>30000</v>
      </c>
      <c r="I143" s="57"/>
      <c r="J143" s="221">
        <f t="shared" si="17"/>
        <v>2500</v>
      </c>
      <c r="K143" s="1">
        <v>30000</v>
      </c>
      <c r="L143" s="58">
        <f t="shared" si="20"/>
        <v>1.84E-2</v>
      </c>
      <c r="M143" s="58">
        <f t="shared" si="18"/>
        <v>2.1600000000000001E-2</v>
      </c>
      <c r="N143" s="58">
        <f t="shared" si="19"/>
        <v>0</v>
      </c>
      <c r="O143" s="222" t="str">
        <f t="shared" si="14"/>
        <v xml:space="preserve"> </v>
      </c>
      <c r="P143" s="222">
        <f t="shared" si="15"/>
        <v>1</v>
      </c>
      <c r="Q143" s="222" t="str">
        <f t="shared" si="16"/>
        <v xml:space="preserve"> </v>
      </c>
      <c r="R143" s="47"/>
      <c r="S143" s="47"/>
      <c r="T143" s="47">
        <v>1</v>
      </c>
      <c r="U143" s="47">
        <v>1</v>
      </c>
    </row>
    <row r="144" spans="1:21" x14ac:dyDescent="0.25">
      <c r="A144" s="50" t="s">
        <v>97</v>
      </c>
      <c r="B144" s="1"/>
      <c r="C144" s="1"/>
      <c r="D144" s="57"/>
      <c r="E144" s="57"/>
      <c r="F144" s="57"/>
      <c r="G144" s="69"/>
      <c r="H144" s="57">
        <v>32667</v>
      </c>
      <c r="I144" s="57"/>
      <c r="J144" s="221">
        <f t="shared" si="17"/>
        <v>2722.25</v>
      </c>
      <c r="K144" s="1">
        <v>32667</v>
      </c>
      <c r="L144" s="58">
        <f t="shared" si="20"/>
        <v>0</v>
      </c>
      <c r="M144" s="58">
        <f t="shared" si="18"/>
        <v>0</v>
      </c>
      <c r="N144" s="58">
        <f t="shared" si="19"/>
        <v>0</v>
      </c>
      <c r="O144" s="222" t="str">
        <f t="shared" si="14"/>
        <v xml:space="preserve"> </v>
      </c>
      <c r="P144" s="222" t="str">
        <f t="shared" si="15"/>
        <v xml:space="preserve"> </v>
      </c>
      <c r="Q144" s="222" t="str">
        <f t="shared" si="16"/>
        <v xml:space="preserve"> </v>
      </c>
      <c r="R144" s="47"/>
      <c r="S144" s="47"/>
      <c r="T144" s="47"/>
      <c r="U144" s="47">
        <v>1</v>
      </c>
    </row>
    <row r="145" spans="1:21" ht="32.25" customHeight="1" x14ac:dyDescent="0.25">
      <c r="A145" s="50" t="s">
        <v>55</v>
      </c>
      <c r="B145" s="1" t="s">
        <v>749</v>
      </c>
      <c r="C145" s="1" t="s">
        <v>749</v>
      </c>
      <c r="D145" s="57"/>
      <c r="E145" s="57"/>
      <c r="F145" s="57"/>
      <c r="G145" s="69">
        <v>92</v>
      </c>
      <c r="H145" s="57">
        <v>46458</v>
      </c>
      <c r="I145" s="57"/>
      <c r="J145" s="221">
        <f t="shared" si="17"/>
        <v>3871.5</v>
      </c>
      <c r="K145" s="1">
        <v>46458</v>
      </c>
      <c r="L145" s="58">
        <f t="shared" si="20"/>
        <v>0</v>
      </c>
      <c r="M145" s="58">
        <f t="shared" si="18"/>
        <v>0</v>
      </c>
      <c r="N145" s="58">
        <f t="shared" si="19"/>
        <v>0</v>
      </c>
      <c r="O145" s="222" t="str">
        <f t="shared" si="14"/>
        <v xml:space="preserve"> </v>
      </c>
      <c r="P145" s="222" t="str">
        <f t="shared" si="15"/>
        <v xml:space="preserve"> </v>
      </c>
      <c r="Q145" s="222" t="str">
        <f t="shared" si="16"/>
        <v xml:space="preserve"> </v>
      </c>
      <c r="R145" s="47"/>
      <c r="S145" s="47"/>
      <c r="T145" s="47"/>
      <c r="U145" s="47">
        <v>1</v>
      </c>
    </row>
    <row r="146" spans="1:21" x14ac:dyDescent="0.25">
      <c r="A146" s="50" t="s">
        <v>559</v>
      </c>
      <c r="B146" s="1"/>
      <c r="C146" s="1"/>
      <c r="D146" s="57"/>
      <c r="E146" s="57"/>
      <c r="F146" s="57"/>
      <c r="G146" s="69"/>
      <c r="H146" s="57">
        <v>99141</v>
      </c>
      <c r="I146" s="57"/>
      <c r="J146" s="221">
        <f t="shared" si="17"/>
        <v>8261.75</v>
      </c>
      <c r="K146" s="1">
        <v>99141</v>
      </c>
      <c r="L146" s="58">
        <f t="shared" si="20"/>
        <v>0</v>
      </c>
      <c r="M146" s="58">
        <f t="shared" si="18"/>
        <v>0</v>
      </c>
      <c r="N146" s="58">
        <f t="shared" si="19"/>
        <v>0</v>
      </c>
      <c r="O146" s="222" t="str">
        <f t="shared" si="14"/>
        <v xml:space="preserve"> </v>
      </c>
      <c r="P146" s="222" t="str">
        <f t="shared" si="15"/>
        <v xml:space="preserve"> </v>
      </c>
      <c r="Q146" s="222" t="str">
        <f t="shared" si="16"/>
        <v xml:space="preserve"> </v>
      </c>
      <c r="R146" s="47"/>
      <c r="S146" s="47"/>
      <c r="T146" s="47"/>
      <c r="U146" s="47">
        <v>1</v>
      </c>
    </row>
    <row r="147" spans="1:21" x14ac:dyDescent="0.25">
      <c r="A147" s="50" t="s">
        <v>135</v>
      </c>
      <c r="B147" s="1"/>
      <c r="C147" s="1"/>
      <c r="D147" s="57"/>
      <c r="E147" s="57"/>
      <c r="F147" s="57"/>
      <c r="G147" s="69"/>
      <c r="H147" s="57"/>
      <c r="I147" s="57"/>
      <c r="J147" s="221">
        <f t="shared" si="17"/>
        <v>2375</v>
      </c>
      <c r="K147" s="1">
        <v>28500</v>
      </c>
      <c r="L147" s="58">
        <f t="shared" si="20"/>
        <v>0</v>
      </c>
      <c r="M147" s="58">
        <f t="shared" si="18"/>
        <v>0</v>
      </c>
      <c r="N147" s="58">
        <f t="shared" si="19"/>
        <v>0</v>
      </c>
      <c r="O147" s="222" t="str">
        <f t="shared" si="14"/>
        <v xml:space="preserve"> </v>
      </c>
      <c r="P147" s="222" t="str">
        <f t="shared" si="15"/>
        <v xml:space="preserve"> </v>
      </c>
      <c r="Q147" s="222" t="str">
        <f t="shared" si="16"/>
        <v xml:space="preserve"> </v>
      </c>
      <c r="R147" s="47"/>
      <c r="S147" s="47"/>
      <c r="T147" s="47"/>
      <c r="U147" s="47">
        <v>1</v>
      </c>
    </row>
    <row r="148" spans="1:21" ht="51.75" x14ac:dyDescent="0.25">
      <c r="A148" s="50" t="s">
        <v>560</v>
      </c>
      <c r="B148" s="1"/>
      <c r="C148" s="1" t="s">
        <v>1201</v>
      </c>
      <c r="D148" s="57"/>
      <c r="E148" s="57"/>
      <c r="F148" s="57"/>
      <c r="G148" s="69"/>
      <c r="H148" s="57">
        <v>57639</v>
      </c>
      <c r="I148" s="57"/>
      <c r="J148" s="221">
        <f t="shared" si="17"/>
        <v>4803.25</v>
      </c>
      <c r="K148" s="1">
        <v>57639</v>
      </c>
      <c r="L148" s="58">
        <f t="shared" si="20"/>
        <v>0</v>
      </c>
      <c r="M148" s="58">
        <f t="shared" si="18"/>
        <v>0</v>
      </c>
      <c r="N148" s="58">
        <f t="shared" si="19"/>
        <v>0</v>
      </c>
      <c r="O148" s="222" t="str">
        <f t="shared" si="14"/>
        <v xml:space="preserve"> </v>
      </c>
      <c r="P148" s="222" t="str">
        <f t="shared" si="15"/>
        <v xml:space="preserve"> </v>
      </c>
      <c r="Q148" s="222" t="str">
        <f t="shared" si="16"/>
        <v xml:space="preserve"> </v>
      </c>
      <c r="R148" s="47"/>
      <c r="S148" s="47"/>
      <c r="T148" s="47"/>
      <c r="U148" s="47">
        <v>1</v>
      </c>
    </row>
    <row r="149" spans="1:21" ht="51.75" x14ac:dyDescent="0.25">
      <c r="A149" s="50" t="s">
        <v>561</v>
      </c>
      <c r="B149" s="1"/>
      <c r="C149" s="1" t="s">
        <v>1201</v>
      </c>
      <c r="D149" s="57"/>
      <c r="E149" s="57"/>
      <c r="F149" s="57"/>
      <c r="G149" s="69"/>
      <c r="H149" s="57">
        <v>50667</v>
      </c>
      <c r="I149" s="57"/>
      <c r="J149" s="221">
        <f t="shared" si="17"/>
        <v>4222.25</v>
      </c>
      <c r="K149" s="1">
        <v>50667</v>
      </c>
      <c r="L149" s="58">
        <f t="shared" si="20"/>
        <v>0</v>
      </c>
      <c r="M149" s="58">
        <f t="shared" si="18"/>
        <v>0</v>
      </c>
      <c r="N149" s="58">
        <f t="shared" si="19"/>
        <v>0</v>
      </c>
      <c r="O149" s="222" t="str">
        <f t="shared" si="14"/>
        <v xml:space="preserve"> </v>
      </c>
      <c r="P149" s="222" t="str">
        <f t="shared" si="15"/>
        <v xml:space="preserve"> </v>
      </c>
      <c r="Q149" s="222" t="str">
        <f t="shared" si="16"/>
        <v xml:space="preserve"> </v>
      </c>
      <c r="R149" s="47"/>
      <c r="S149" s="47"/>
      <c r="T149" s="47"/>
      <c r="U149" s="47">
        <v>1</v>
      </c>
    </row>
    <row r="150" spans="1:21" x14ac:dyDescent="0.25">
      <c r="A150" s="50" t="s">
        <v>166</v>
      </c>
      <c r="B150" s="1"/>
      <c r="C150" s="1"/>
      <c r="D150" s="57"/>
      <c r="E150" s="57"/>
      <c r="F150" s="57">
        <v>75</v>
      </c>
      <c r="G150" s="69"/>
      <c r="H150" s="57">
        <v>37308</v>
      </c>
      <c r="I150" s="57"/>
      <c r="J150" s="221">
        <f t="shared" si="17"/>
        <v>3109</v>
      </c>
      <c r="K150" s="1">
        <v>37308</v>
      </c>
      <c r="L150" s="58">
        <f t="shared" si="20"/>
        <v>0</v>
      </c>
      <c r="M150" s="58">
        <f t="shared" si="18"/>
        <v>0</v>
      </c>
      <c r="N150" s="58">
        <f t="shared" si="19"/>
        <v>2.4123512383403024E-2</v>
      </c>
      <c r="O150" s="222" t="str">
        <f t="shared" si="14"/>
        <v xml:space="preserve"> </v>
      </c>
      <c r="P150" s="222" t="str">
        <f t="shared" si="15"/>
        <v xml:space="preserve"> </v>
      </c>
      <c r="Q150" s="222" t="str">
        <f t="shared" si="16"/>
        <v xml:space="preserve"> </v>
      </c>
      <c r="R150" s="47"/>
      <c r="S150" s="47"/>
      <c r="T150" s="47"/>
      <c r="U150" s="47">
        <v>1</v>
      </c>
    </row>
    <row r="151" spans="1:21" x14ac:dyDescent="0.25">
      <c r="A151" s="50" t="s">
        <v>56</v>
      </c>
      <c r="B151" s="52">
        <v>75</v>
      </c>
      <c r="C151" s="52">
        <v>75</v>
      </c>
      <c r="D151" s="59"/>
      <c r="E151" s="59"/>
      <c r="F151" s="59"/>
      <c r="G151" s="69">
        <v>75</v>
      </c>
      <c r="H151" s="57">
        <v>38816</v>
      </c>
      <c r="I151" s="57"/>
      <c r="J151" s="221">
        <f t="shared" si="17"/>
        <v>3234.6666666666665</v>
      </c>
      <c r="K151" s="1">
        <v>38816</v>
      </c>
      <c r="L151" s="58">
        <f t="shared" si="20"/>
        <v>0</v>
      </c>
      <c r="M151" s="58">
        <f t="shared" si="18"/>
        <v>0</v>
      </c>
      <c r="N151" s="58">
        <f t="shared" si="19"/>
        <v>0</v>
      </c>
      <c r="O151" s="222" t="str">
        <f t="shared" si="14"/>
        <v xml:space="preserve"> </v>
      </c>
      <c r="P151" s="222" t="str">
        <f t="shared" si="15"/>
        <v xml:space="preserve"> </v>
      </c>
      <c r="Q151" s="222" t="str">
        <f t="shared" si="16"/>
        <v xml:space="preserve"> </v>
      </c>
      <c r="R151" s="47"/>
      <c r="S151" s="47"/>
      <c r="T151" s="47"/>
      <c r="U151" s="47">
        <v>1</v>
      </c>
    </row>
    <row r="152" spans="1:21" x14ac:dyDescent="0.25">
      <c r="A152" s="50" t="s">
        <v>136</v>
      </c>
      <c r="B152" s="1"/>
      <c r="C152" s="1"/>
      <c r="D152" s="57"/>
      <c r="E152" s="57"/>
      <c r="F152" s="57"/>
      <c r="G152" s="69"/>
      <c r="H152" s="57"/>
      <c r="I152" s="57"/>
      <c r="J152" s="221">
        <f t="shared" si="17"/>
        <v>3256.9166666666665</v>
      </c>
      <c r="K152" s="1">
        <v>39083</v>
      </c>
      <c r="L152" s="58">
        <f t="shared" si="20"/>
        <v>0</v>
      </c>
      <c r="M152" s="58">
        <f t="shared" si="18"/>
        <v>0</v>
      </c>
      <c r="N152" s="58">
        <f t="shared" si="19"/>
        <v>0</v>
      </c>
      <c r="O152" s="222" t="str">
        <f t="shared" si="14"/>
        <v xml:space="preserve"> </v>
      </c>
      <c r="P152" s="222" t="str">
        <f t="shared" si="15"/>
        <v xml:space="preserve"> </v>
      </c>
      <c r="Q152" s="222" t="str">
        <f t="shared" si="16"/>
        <v xml:space="preserve"> </v>
      </c>
      <c r="R152" s="47"/>
      <c r="S152" s="47"/>
      <c r="T152" s="47"/>
      <c r="U152" s="47">
        <v>1</v>
      </c>
    </row>
    <row r="153" spans="1:21" ht="51.75" x14ac:dyDescent="0.25">
      <c r="A153" s="50" t="s">
        <v>562</v>
      </c>
      <c r="B153" s="1"/>
      <c r="C153" s="1" t="s">
        <v>1201</v>
      </c>
      <c r="D153" s="57"/>
      <c r="E153" s="57"/>
      <c r="F153" s="57"/>
      <c r="G153" s="69"/>
      <c r="H153" s="57">
        <v>46037</v>
      </c>
      <c r="I153" s="57"/>
      <c r="J153" s="221">
        <f t="shared" si="17"/>
        <v>3836.4166666666665</v>
      </c>
      <c r="K153" s="1">
        <v>46037</v>
      </c>
      <c r="L153" s="58">
        <f t="shared" si="20"/>
        <v>0</v>
      </c>
      <c r="M153" s="58">
        <f t="shared" si="18"/>
        <v>0</v>
      </c>
      <c r="N153" s="58">
        <f t="shared" si="19"/>
        <v>0</v>
      </c>
      <c r="O153" s="222" t="str">
        <f t="shared" si="14"/>
        <v xml:space="preserve"> </v>
      </c>
      <c r="P153" s="222" t="str">
        <f t="shared" si="15"/>
        <v xml:space="preserve"> </v>
      </c>
      <c r="Q153" s="222" t="str">
        <f t="shared" si="16"/>
        <v xml:space="preserve"> </v>
      </c>
      <c r="R153" s="47"/>
      <c r="S153" s="47"/>
      <c r="T153" s="47"/>
      <c r="U153" s="47">
        <v>1</v>
      </c>
    </row>
    <row r="154" spans="1:21" x14ac:dyDescent="0.25">
      <c r="A154" s="50" t="s">
        <v>563</v>
      </c>
      <c r="B154" s="1"/>
      <c r="C154" s="1"/>
      <c r="D154" s="57"/>
      <c r="E154" s="57"/>
      <c r="F154" s="57"/>
      <c r="G154" s="69"/>
      <c r="H154" s="57">
        <v>46037</v>
      </c>
      <c r="I154" s="57"/>
      <c r="J154" s="221">
        <f t="shared" si="17"/>
        <v>3836.4166666666665</v>
      </c>
      <c r="K154" s="1">
        <v>46037</v>
      </c>
      <c r="L154" s="58">
        <f t="shared" si="20"/>
        <v>0</v>
      </c>
      <c r="M154" s="58">
        <f t="shared" si="18"/>
        <v>0</v>
      </c>
      <c r="N154" s="58">
        <f t="shared" si="19"/>
        <v>0</v>
      </c>
      <c r="O154" s="222" t="str">
        <f t="shared" si="14"/>
        <v xml:space="preserve"> </v>
      </c>
      <c r="P154" s="222" t="str">
        <f t="shared" si="15"/>
        <v xml:space="preserve"> </v>
      </c>
      <c r="Q154" s="222" t="str">
        <f t="shared" si="16"/>
        <v xml:space="preserve"> </v>
      </c>
      <c r="R154" s="47"/>
      <c r="S154" s="47"/>
      <c r="T154" s="47"/>
      <c r="U154" s="47">
        <v>1</v>
      </c>
    </row>
    <row r="155" spans="1:21" ht="77.25" x14ac:dyDescent="0.25">
      <c r="A155" s="50" t="s">
        <v>57</v>
      </c>
      <c r="B155" s="1" t="s">
        <v>646</v>
      </c>
      <c r="C155" s="1" t="s">
        <v>646</v>
      </c>
      <c r="D155" s="57"/>
      <c r="E155" s="57"/>
      <c r="F155" s="57">
        <v>125</v>
      </c>
      <c r="G155" s="69">
        <v>125</v>
      </c>
      <c r="H155" s="57">
        <v>46708</v>
      </c>
      <c r="I155" s="57"/>
      <c r="J155" s="221">
        <f t="shared" si="17"/>
        <v>3892.3333333333335</v>
      </c>
      <c r="K155" s="1">
        <v>46708</v>
      </c>
      <c r="L155" s="58">
        <f t="shared" si="20"/>
        <v>0</v>
      </c>
      <c r="M155" s="58">
        <f t="shared" si="18"/>
        <v>0</v>
      </c>
      <c r="N155" s="58">
        <f t="shared" si="19"/>
        <v>3.2114412948531297E-2</v>
      </c>
      <c r="O155" s="222" t="str">
        <f t="shared" si="14"/>
        <v xml:space="preserve"> </v>
      </c>
      <c r="P155" s="222" t="str">
        <f t="shared" si="15"/>
        <v xml:space="preserve"> </v>
      </c>
      <c r="Q155" s="222" t="str">
        <f t="shared" si="16"/>
        <v xml:space="preserve"> </v>
      </c>
      <c r="R155" s="47"/>
      <c r="S155" s="47"/>
      <c r="T155" s="47"/>
      <c r="U155" s="47">
        <v>1</v>
      </c>
    </row>
    <row r="156" spans="1:21" ht="64.5" x14ac:dyDescent="0.25">
      <c r="A156" s="50" t="s">
        <v>98</v>
      </c>
      <c r="B156" s="1" t="s">
        <v>614</v>
      </c>
      <c r="C156" s="1" t="s">
        <v>614</v>
      </c>
      <c r="D156" s="57">
        <v>75.5</v>
      </c>
      <c r="E156" s="57"/>
      <c r="F156" s="57"/>
      <c r="G156" s="69">
        <v>75.5</v>
      </c>
      <c r="H156" s="57">
        <v>36932</v>
      </c>
      <c r="I156" s="57"/>
      <c r="J156" s="221">
        <f t="shared" si="17"/>
        <v>3077.6666666666665</v>
      </c>
      <c r="K156" s="1">
        <v>36932</v>
      </c>
      <c r="L156" s="58">
        <f t="shared" si="20"/>
        <v>2.4531571536878589E-2</v>
      </c>
      <c r="M156" s="58">
        <f t="shared" si="18"/>
        <v>0</v>
      </c>
      <c r="N156" s="58">
        <f t="shared" si="19"/>
        <v>0</v>
      </c>
      <c r="O156" s="222" t="str">
        <f t="shared" si="14"/>
        <v xml:space="preserve"> </v>
      </c>
      <c r="P156" s="222" t="str">
        <f t="shared" si="15"/>
        <v xml:space="preserve"> </v>
      </c>
      <c r="Q156" s="222" t="str">
        <f t="shared" si="16"/>
        <v xml:space="preserve"> </v>
      </c>
      <c r="R156" s="47"/>
      <c r="S156" s="47"/>
      <c r="T156" s="47"/>
      <c r="U156" s="47">
        <v>1</v>
      </c>
    </row>
    <row r="157" spans="1:21" x14ac:dyDescent="0.25">
      <c r="A157" s="50" t="s">
        <v>564</v>
      </c>
      <c r="B157" s="1"/>
      <c r="C157" s="1"/>
      <c r="D157" s="57"/>
      <c r="E157" s="57"/>
      <c r="F157" s="57"/>
      <c r="G157" s="69"/>
      <c r="H157" s="57">
        <v>46037</v>
      </c>
      <c r="I157" s="57"/>
      <c r="J157" s="221">
        <f t="shared" si="17"/>
        <v>3836.4166666666665</v>
      </c>
      <c r="K157" s="1">
        <v>46037</v>
      </c>
      <c r="L157" s="58">
        <f t="shared" si="20"/>
        <v>0</v>
      </c>
      <c r="M157" s="58">
        <f t="shared" si="18"/>
        <v>0</v>
      </c>
      <c r="N157" s="58">
        <f t="shared" si="19"/>
        <v>0</v>
      </c>
      <c r="O157" s="222" t="str">
        <f t="shared" si="14"/>
        <v xml:space="preserve"> </v>
      </c>
      <c r="P157" s="222" t="str">
        <f t="shared" si="15"/>
        <v xml:space="preserve"> </v>
      </c>
      <c r="Q157" s="222" t="str">
        <f t="shared" si="16"/>
        <v xml:space="preserve"> </v>
      </c>
      <c r="R157" s="47"/>
      <c r="S157" s="47"/>
      <c r="T157" s="47"/>
      <c r="U157" s="47">
        <v>1</v>
      </c>
    </row>
    <row r="158" spans="1:21" ht="64.5" x14ac:dyDescent="0.25">
      <c r="A158" s="50" t="s">
        <v>99</v>
      </c>
      <c r="B158" s="1" t="s">
        <v>614</v>
      </c>
      <c r="C158" s="1" t="s">
        <v>614</v>
      </c>
      <c r="D158" s="57"/>
      <c r="E158" s="57"/>
      <c r="F158" s="57">
        <v>75.5</v>
      </c>
      <c r="G158" s="69">
        <v>75.5</v>
      </c>
      <c r="H158" s="57">
        <v>51277</v>
      </c>
      <c r="I158" s="57"/>
      <c r="J158" s="221">
        <f t="shared" si="17"/>
        <v>4273.083333333333</v>
      </c>
      <c r="K158" s="1">
        <v>51277</v>
      </c>
      <c r="L158" s="58">
        <f t="shared" si="20"/>
        <v>0</v>
      </c>
      <c r="M158" s="58">
        <f t="shared" si="18"/>
        <v>0</v>
      </c>
      <c r="N158" s="58">
        <f t="shared" si="19"/>
        <v>1.7668740370926538E-2</v>
      </c>
      <c r="O158" s="222" t="str">
        <f t="shared" si="14"/>
        <v xml:space="preserve"> </v>
      </c>
      <c r="P158" s="222" t="str">
        <f t="shared" si="15"/>
        <v xml:space="preserve"> </v>
      </c>
      <c r="Q158" s="222" t="str">
        <f t="shared" si="16"/>
        <v xml:space="preserve"> </v>
      </c>
      <c r="R158" s="47"/>
      <c r="S158" s="47"/>
      <c r="T158" s="47"/>
      <c r="U158" s="47">
        <v>1</v>
      </c>
    </row>
    <row r="159" spans="1:21" x14ac:dyDescent="0.25">
      <c r="A159" s="50" t="s">
        <v>565</v>
      </c>
      <c r="B159" s="1"/>
      <c r="C159" s="1"/>
      <c r="D159" s="57"/>
      <c r="E159" s="57"/>
      <c r="F159" s="57"/>
      <c r="G159" s="69"/>
      <c r="H159" s="57">
        <v>40185</v>
      </c>
      <c r="I159" s="57"/>
      <c r="J159" s="221">
        <f t="shared" si="17"/>
        <v>3348.75</v>
      </c>
      <c r="K159" s="1">
        <v>40185</v>
      </c>
      <c r="L159" s="58">
        <f t="shared" si="20"/>
        <v>0</v>
      </c>
      <c r="M159" s="58">
        <f t="shared" si="18"/>
        <v>0</v>
      </c>
      <c r="N159" s="58">
        <f t="shared" si="19"/>
        <v>0</v>
      </c>
      <c r="O159" s="222" t="str">
        <f t="shared" si="14"/>
        <v xml:space="preserve"> </v>
      </c>
      <c r="P159" s="222" t="str">
        <f t="shared" si="15"/>
        <v xml:space="preserve"> </v>
      </c>
      <c r="Q159" s="222" t="str">
        <f t="shared" si="16"/>
        <v xml:space="preserve"> </v>
      </c>
      <c r="R159" s="47"/>
      <c r="S159" s="47"/>
      <c r="T159" s="47"/>
      <c r="U159" s="47">
        <v>1</v>
      </c>
    </row>
    <row r="160" spans="1:21" x14ac:dyDescent="0.25">
      <c r="A160" s="50" t="s">
        <v>167</v>
      </c>
      <c r="B160" s="1"/>
      <c r="C160" s="1"/>
      <c r="D160" s="57"/>
      <c r="E160" s="57"/>
      <c r="F160" s="57"/>
      <c r="G160" s="69"/>
      <c r="H160" s="57">
        <v>42958</v>
      </c>
      <c r="I160" s="57"/>
      <c r="J160" s="221">
        <f t="shared" si="17"/>
        <v>3579.8333333333335</v>
      </c>
      <c r="K160" s="1">
        <v>42958</v>
      </c>
      <c r="L160" s="58">
        <f t="shared" si="20"/>
        <v>0</v>
      </c>
      <c r="M160" s="58">
        <f t="shared" si="18"/>
        <v>0</v>
      </c>
      <c r="N160" s="58">
        <f t="shared" si="19"/>
        <v>0</v>
      </c>
      <c r="O160" s="222" t="str">
        <f t="shared" si="14"/>
        <v xml:space="preserve"> </v>
      </c>
      <c r="P160" s="222" t="str">
        <f t="shared" si="15"/>
        <v xml:space="preserve"> </v>
      </c>
      <c r="Q160" s="222" t="str">
        <f t="shared" si="16"/>
        <v xml:space="preserve"> </v>
      </c>
      <c r="R160" s="47"/>
      <c r="S160" s="47"/>
      <c r="T160" s="47"/>
      <c r="U160" s="47">
        <v>1</v>
      </c>
    </row>
    <row r="161" spans="1:21" x14ac:dyDescent="0.25">
      <c r="A161" s="50" t="s">
        <v>58</v>
      </c>
      <c r="B161" s="1"/>
      <c r="C161" s="1"/>
      <c r="D161" s="57"/>
      <c r="E161" s="57"/>
      <c r="F161" s="57"/>
      <c r="G161" s="69"/>
      <c r="H161" s="57">
        <v>49403</v>
      </c>
      <c r="I161" s="57"/>
      <c r="J161" s="221">
        <f t="shared" si="17"/>
        <v>4116.916666666667</v>
      </c>
      <c r="K161" s="1">
        <v>49403</v>
      </c>
      <c r="L161" s="58">
        <f t="shared" si="20"/>
        <v>0</v>
      </c>
      <c r="M161" s="58">
        <f t="shared" si="18"/>
        <v>0</v>
      </c>
      <c r="N161" s="58">
        <f t="shared" si="19"/>
        <v>0</v>
      </c>
      <c r="O161" s="222" t="str">
        <f t="shared" si="14"/>
        <v xml:space="preserve"> </v>
      </c>
      <c r="P161" s="222" t="str">
        <f t="shared" si="15"/>
        <v xml:space="preserve"> </v>
      </c>
      <c r="Q161" s="222" t="str">
        <f t="shared" si="16"/>
        <v xml:space="preserve"> </v>
      </c>
      <c r="R161" s="47"/>
      <c r="S161" s="47"/>
      <c r="T161" s="47"/>
      <c r="U161" s="47">
        <v>1</v>
      </c>
    </row>
    <row r="162" spans="1:21" x14ac:dyDescent="0.25">
      <c r="A162" s="50" t="s">
        <v>100</v>
      </c>
      <c r="B162" s="1"/>
      <c r="C162" s="1"/>
      <c r="D162" s="57"/>
      <c r="E162" s="57"/>
      <c r="F162" s="57"/>
      <c r="G162" s="69"/>
      <c r="H162" s="57">
        <v>19356</v>
      </c>
      <c r="I162" s="57"/>
      <c r="J162" s="221">
        <f t="shared" si="17"/>
        <v>1613</v>
      </c>
      <c r="K162" s="1">
        <v>19356</v>
      </c>
      <c r="L162" s="58">
        <f t="shared" si="20"/>
        <v>0</v>
      </c>
      <c r="M162" s="58">
        <f t="shared" si="18"/>
        <v>0</v>
      </c>
      <c r="N162" s="58">
        <f t="shared" si="19"/>
        <v>0</v>
      </c>
      <c r="O162" s="222" t="str">
        <f t="shared" si="14"/>
        <v xml:space="preserve"> </v>
      </c>
      <c r="P162" s="222" t="str">
        <f t="shared" si="15"/>
        <v xml:space="preserve"> </v>
      </c>
      <c r="Q162" s="222" t="str">
        <f t="shared" si="16"/>
        <v xml:space="preserve"> </v>
      </c>
      <c r="R162" s="47"/>
      <c r="S162" s="47"/>
      <c r="T162" s="47"/>
      <c r="U162" s="47">
        <v>1</v>
      </c>
    </row>
    <row r="163" spans="1:21" ht="69.75" customHeight="1" x14ac:dyDescent="0.25">
      <c r="A163" s="50" t="s">
        <v>59</v>
      </c>
      <c r="B163" s="1" t="s">
        <v>760</v>
      </c>
      <c r="C163" s="1" t="s">
        <v>760</v>
      </c>
      <c r="D163" s="57">
        <v>12</v>
      </c>
      <c r="E163" s="57">
        <v>23</v>
      </c>
      <c r="F163" s="57"/>
      <c r="G163" s="69">
        <v>35</v>
      </c>
      <c r="H163" s="57">
        <v>33438</v>
      </c>
      <c r="I163" s="57"/>
      <c r="J163" s="221">
        <f t="shared" si="17"/>
        <v>2786.5</v>
      </c>
      <c r="K163" s="1">
        <v>33438</v>
      </c>
      <c r="L163" s="58">
        <f t="shared" si="20"/>
        <v>4.3064776601471379E-3</v>
      </c>
      <c r="M163" s="58">
        <f t="shared" si="18"/>
        <v>8.2540821819486812E-3</v>
      </c>
      <c r="N163" s="58">
        <f t="shared" si="19"/>
        <v>0</v>
      </c>
      <c r="O163" s="222" t="str">
        <f t="shared" si="14"/>
        <v xml:space="preserve"> </v>
      </c>
      <c r="P163" s="222" t="str">
        <f t="shared" si="15"/>
        <v xml:space="preserve"> </v>
      </c>
      <c r="Q163" s="222" t="str">
        <f t="shared" si="16"/>
        <v xml:space="preserve"> </v>
      </c>
      <c r="R163" s="47">
        <v>1</v>
      </c>
      <c r="S163" s="47"/>
      <c r="T163" s="47"/>
      <c r="U163" s="47">
        <v>1</v>
      </c>
    </row>
    <row r="164" spans="1:21" ht="39" x14ac:dyDescent="0.25">
      <c r="A164" s="50" t="s">
        <v>168</v>
      </c>
      <c r="B164" s="1" t="s">
        <v>624</v>
      </c>
      <c r="C164" s="1" t="s">
        <v>624</v>
      </c>
      <c r="D164" s="57">
        <v>25</v>
      </c>
      <c r="E164" s="57"/>
      <c r="F164" s="57"/>
      <c r="G164" s="69">
        <v>25</v>
      </c>
      <c r="H164" s="57">
        <v>46037</v>
      </c>
      <c r="I164" s="57"/>
      <c r="J164" s="221">
        <f t="shared" si="17"/>
        <v>3836.4166666666665</v>
      </c>
      <c r="K164" s="1">
        <v>46037</v>
      </c>
      <c r="L164" s="58">
        <f t="shared" si="20"/>
        <v>6.5164975997567178E-3</v>
      </c>
      <c r="M164" s="58">
        <f t="shared" si="18"/>
        <v>0</v>
      </c>
      <c r="N164" s="58">
        <f t="shared" si="19"/>
        <v>0</v>
      </c>
      <c r="O164" s="222" t="str">
        <f t="shared" si="14"/>
        <v xml:space="preserve"> </v>
      </c>
      <c r="P164" s="222" t="str">
        <f t="shared" si="15"/>
        <v xml:space="preserve"> </v>
      </c>
      <c r="Q164" s="222" t="str">
        <f t="shared" si="16"/>
        <v xml:space="preserve"> </v>
      </c>
      <c r="R164" s="47"/>
      <c r="S164" s="47"/>
      <c r="T164" s="47"/>
      <c r="U164" s="47">
        <v>1</v>
      </c>
    </row>
    <row r="165" spans="1:21" x14ac:dyDescent="0.25">
      <c r="A165" s="50" t="s">
        <v>137</v>
      </c>
      <c r="B165" s="1"/>
      <c r="C165" s="1"/>
      <c r="D165" s="57"/>
      <c r="E165" s="57"/>
      <c r="F165" s="57"/>
      <c r="G165" s="69"/>
      <c r="H165" s="57">
        <v>40938</v>
      </c>
      <c r="I165" s="57"/>
      <c r="J165" s="221">
        <f t="shared" si="17"/>
        <v>3411.5</v>
      </c>
      <c r="K165" s="1">
        <v>40938</v>
      </c>
      <c r="L165" s="58">
        <f t="shared" si="20"/>
        <v>0</v>
      </c>
      <c r="M165" s="58">
        <f t="shared" si="18"/>
        <v>0</v>
      </c>
      <c r="N165" s="58">
        <f t="shared" si="19"/>
        <v>0</v>
      </c>
      <c r="O165" s="222" t="str">
        <f t="shared" si="14"/>
        <v xml:space="preserve"> </v>
      </c>
      <c r="P165" s="222" t="str">
        <f t="shared" si="15"/>
        <v xml:space="preserve"> </v>
      </c>
      <c r="Q165" s="222" t="str">
        <f t="shared" si="16"/>
        <v xml:space="preserve"> </v>
      </c>
      <c r="R165" s="47"/>
      <c r="S165" s="47"/>
      <c r="T165" s="47"/>
      <c r="U165" s="47">
        <v>1</v>
      </c>
    </row>
    <row r="166" spans="1:21" ht="27.75" customHeight="1" x14ac:dyDescent="0.25">
      <c r="A166" s="50" t="s">
        <v>541</v>
      </c>
      <c r="B166" s="1"/>
      <c r="C166" s="1" t="s">
        <v>1244</v>
      </c>
      <c r="D166" s="57"/>
      <c r="E166" s="57"/>
      <c r="F166" s="57"/>
      <c r="G166" s="69"/>
      <c r="H166" s="57">
        <v>40938</v>
      </c>
      <c r="I166" s="57"/>
      <c r="J166" s="221">
        <f t="shared" si="17"/>
        <v>3411.5</v>
      </c>
      <c r="K166" s="1">
        <v>40938</v>
      </c>
      <c r="L166" s="58">
        <f t="shared" si="20"/>
        <v>0</v>
      </c>
      <c r="M166" s="58">
        <f t="shared" si="18"/>
        <v>0</v>
      </c>
      <c r="N166" s="58">
        <f t="shared" si="19"/>
        <v>0</v>
      </c>
      <c r="O166" s="222" t="str">
        <f t="shared" si="14"/>
        <v xml:space="preserve"> </v>
      </c>
      <c r="P166" s="222" t="str">
        <f t="shared" si="15"/>
        <v xml:space="preserve"> </v>
      </c>
      <c r="Q166" s="222" t="str">
        <f t="shared" si="16"/>
        <v xml:space="preserve"> </v>
      </c>
      <c r="R166" s="47"/>
      <c r="S166" s="47"/>
      <c r="T166" s="47"/>
      <c r="U166" s="47">
        <v>1</v>
      </c>
    </row>
    <row r="167" spans="1:21" ht="96" customHeight="1" x14ac:dyDescent="0.25">
      <c r="A167" s="49" t="s">
        <v>147</v>
      </c>
      <c r="B167" s="1" t="s">
        <v>767</v>
      </c>
      <c r="C167" s="1" t="s">
        <v>767</v>
      </c>
      <c r="D167" s="57"/>
      <c r="E167" s="57">
        <v>50</v>
      </c>
      <c r="F167" s="57"/>
      <c r="G167" s="69">
        <v>50</v>
      </c>
      <c r="H167" s="57">
        <v>54844</v>
      </c>
      <c r="I167" s="57"/>
      <c r="J167" s="221">
        <f t="shared" si="17"/>
        <v>4570.333333333333</v>
      </c>
      <c r="K167" s="1">
        <v>54844</v>
      </c>
      <c r="L167" s="58">
        <f t="shared" si="20"/>
        <v>0</v>
      </c>
      <c r="M167" s="58">
        <f t="shared" si="18"/>
        <v>1.0940121070673183E-2</v>
      </c>
      <c r="N167" s="58">
        <f t="shared" si="19"/>
        <v>0</v>
      </c>
      <c r="O167" s="222" t="str">
        <f t="shared" si="14"/>
        <v xml:space="preserve"> </v>
      </c>
      <c r="P167" s="222" t="str">
        <f t="shared" si="15"/>
        <v xml:space="preserve"> </v>
      </c>
      <c r="Q167" s="222" t="str">
        <f t="shared" si="16"/>
        <v xml:space="preserve"> </v>
      </c>
      <c r="R167" s="47"/>
      <c r="S167" s="47">
        <v>1</v>
      </c>
      <c r="T167" s="47"/>
      <c r="U167" s="47">
        <v>1</v>
      </c>
    </row>
    <row r="168" spans="1:21" x14ac:dyDescent="0.25">
      <c r="A168" s="50" t="s">
        <v>60</v>
      </c>
      <c r="B168" s="1"/>
      <c r="C168" s="1"/>
      <c r="D168" s="57"/>
      <c r="E168" s="57"/>
      <c r="F168" s="57"/>
      <c r="G168" s="69"/>
      <c r="H168" s="57">
        <v>50417</v>
      </c>
      <c r="I168" s="57"/>
      <c r="J168" s="221">
        <f t="shared" si="17"/>
        <v>4201.416666666667</v>
      </c>
      <c r="K168" s="1">
        <v>50417</v>
      </c>
      <c r="L168" s="58">
        <f t="shared" si="20"/>
        <v>0</v>
      </c>
      <c r="M168" s="58">
        <f t="shared" si="18"/>
        <v>0</v>
      </c>
      <c r="N168" s="58">
        <f t="shared" si="19"/>
        <v>0</v>
      </c>
      <c r="O168" s="222" t="str">
        <f t="shared" si="14"/>
        <v xml:space="preserve"> </v>
      </c>
      <c r="P168" s="222" t="str">
        <f t="shared" si="15"/>
        <v xml:space="preserve"> </v>
      </c>
      <c r="Q168" s="222" t="str">
        <f t="shared" si="16"/>
        <v xml:space="preserve"> </v>
      </c>
      <c r="R168" s="47"/>
      <c r="S168" s="47"/>
      <c r="T168" s="47"/>
      <c r="U168" s="47">
        <v>1</v>
      </c>
    </row>
    <row r="169" spans="1:21" x14ac:dyDescent="0.25">
      <c r="A169" s="50" t="s">
        <v>566</v>
      </c>
      <c r="B169" s="1"/>
      <c r="C169" s="1"/>
      <c r="D169" s="57"/>
      <c r="E169" s="57"/>
      <c r="F169" s="57"/>
      <c r="G169" s="69"/>
      <c r="H169" s="57">
        <v>39614</v>
      </c>
      <c r="I169" s="57"/>
      <c r="J169" s="221">
        <f t="shared" si="17"/>
        <v>3301.1666666666665</v>
      </c>
      <c r="K169" s="1">
        <v>39614</v>
      </c>
      <c r="L169" s="58">
        <f t="shared" si="20"/>
        <v>0</v>
      </c>
      <c r="M169" s="58">
        <f t="shared" si="18"/>
        <v>0</v>
      </c>
      <c r="N169" s="58">
        <f t="shared" si="19"/>
        <v>0</v>
      </c>
      <c r="O169" s="222" t="str">
        <f t="shared" si="14"/>
        <v xml:space="preserve"> </v>
      </c>
      <c r="P169" s="222" t="str">
        <f t="shared" si="15"/>
        <v xml:space="preserve"> </v>
      </c>
      <c r="Q169" s="222" t="str">
        <f t="shared" si="16"/>
        <v xml:space="preserve"> </v>
      </c>
      <c r="R169" s="47"/>
      <c r="S169" s="47"/>
      <c r="T169" s="47"/>
      <c r="U169" s="47">
        <v>1</v>
      </c>
    </row>
    <row r="170" spans="1:21" x14ac:dyDescent="0.25">
      <c r="A170" s="50" t="s">
        <v>169</v>
      </c>
      <c r="B170" s="1"/>
      <c r="C170" s="1"/>
      <c r="D170" s="57"/>
      <c r="E170" s="57"/>
      <c r="F170" s="57"/>
      <c r="G170" s="69"/>
      <c r="H170" s="57">
        <v>44604</v>
      </c>
      <c r="I170" s="57"/>
      <c r="J170" s="221">
        <f t="shared" si="17"/>
        <v>3717</v>
      </c>
      <c r="K170" s="1">
        <v>44604</v>
      </c>
      <c r="L170" s="58">
        <f t="shared" si="20"/>
        <v>0</v>
      </c>
      <c r="M170" s="58">
        <f t="shared" si="18"/>
        <v>0</v>
      </c>
      <c r="N170" s="58">
        <f t="shared" si="19"/>
        <v>0</v>
      </c>
      <c r="O170" s="222" t="str">
        <f t="shared" si="14"/>
        <v xml:space="preserve"> </v>
      </c>
      <c r="P170" s="222" t="str">
        <f t="shared" si="15"/>
        <v xml:space="preserve"> </v>
      </c>
      <c r="Q170" s="222" t="str">
        <f t="shared" si="16"/>
        <v xml:space="preserve"> </v>
      </c>
      <c r="R170" s="47"/>
      <c r="S170" s="47"/>
      <c r="T170" s="47"/>
      <c r="U170" s="47">
        <v>1</v>
      </c>
    </row>
    <row r="171" spans="1:21" ht="21" customHeight="1" x14ac:dyDescent="0.25">
      <c r="A171" s="50" t="s">
        <v>61</v>
      </c>
      <c r="B171" s="1" t="s">
        <v>772</v>
      </c>
      <c r="C171" s="1" t="s">
        <v>772</v>
      </c>
      <c r="D171" s="57">
        <v>73</v>
      </c>
      <c r="E171" s="57"/>
      <c r="F171" s="57"/>
      <c r="G171" s="69">
        <v>73</v>
      </c>
      <c r="H171" s="57">
        <v>33438</v>
      </c>
      <c r="I171" s="57"/>
      <c r="J171" s="221">
        <f t="shared" si="17"/>
        <v>2786.5</v>
      </c>
      <c r="K171" s="1">
        <v>33438</v>
      </c>
      <c r="L171" s="58">
        <f t="shared" si="20"/>
        <v>2.6197739099228422E-2</v>
      </c>
      <c r="M171" s="58">
        <f t="shared" si="18"/>
        <v>0</v>
      </c>
      <c r="N171" s="58">
        <f t="shared" si="19"/>
        <v>0</v>
      </c>
      <c r="O171" s="222">
        <f t="shared" si="14"/>
        <v>1</v>
      </c>
      <c r="P171" s="222" t="str">
        <f t="shared" si="15"/>
        <v xml:space="preserve"> </v>
      </c>
      <c r="Q171" s="222" t="str">
        <f t="shared" si="16"/>
        <v xml:space="preserve"> </v>
      </c>
      <c r="R171" s="47"/>
      <c r="S171" s="47"/>
      <c r="T171" s="47"/>
      <c r="U171" s="47">
        <v>1</v>
      </c>
    </row>
    <row r="172" spans="1:21" x14ac:dyDescent="0.25">
      <c r="A172" s="50" t="s">
        <v>567</v>
      </c>
      <c r="B172" s="1"/>
      <c r="C172" s="1"/>
      <c r="D172" s="57"/>
      <c r="E172" s="57"/>
      <c r="F172" s="57"/>
      <c r="G172" s="69"/>
      <c r="H172" s="57">
        <v>90179</v>
      </c>
      <c r="I172" s="57"/>
      <c r="J172" s="221">
        <f t="shared" si="17"/>
        <v>7514.916666666667</v>
      </c>
      <c r="K172" s="1">
        <v>90179</v>
      </c>
      <c r="L172" s="58">
        <f t="shared" si="20"/>
        <v>0</v>
      </c>
      <c r="M172" s="58">
        <f t="shared" si="18"/>
        <v>0</v>
      </c>
      <c r="N172" s="58">
        <f t="shared" si="19"/>
        <v>0</v>
      </c>
      <c r="O172" s="222" t="str">
        <f t="shared" si="14"/>
        <v xml:space="preserve"> </v>
      </c>
      <c r="P172" s="222" t="str">
        <f t="shared" si="15"/>
        <v xml:space="preserve"> </v>
      </c>
      <c r="Q172" s="222" t="str">
        <f t="shared" si="16"/>
        <v xml:space="preserve"> </v>
      </c>
      <c r="R172" s="47"/>
      <c r="S172" s="47"/>
      <c r="T172" s="47"/>
      <c r="U172" s="47">
        <v>1</v>
      </c>
    </row>
    <row r="173" spans="1:21" x14ac:dyDescent="0.25">
      <c r="A173" s="50" t="s">
        <v>125</v>
      </c>
      <c r="B173" s="1"/>
      <c r="C173" s="1"/>
      <c r="D173" s="57"/>
      <c r="E173" s="57"/>
      <c r="F173" s="57"/>
      <c r="G173" s="69"/>
      <c r="H173" s="57">
        <v>33909</v>
      </c>
      <c r="I173" s="57"/>
      <c r="J173" s="221">
        <f t="shared" si="17"/>
        <v>2825.75</v>
      </c>
      <c r="K173" s="1">
        <v>33909</v>
      </c>
      <c r="L173" s="58">
        <f t="shared" si="20"/>
        <v>0</v>
      </c>
      <c r="M173" s="58">
        <f t="shared" si="18"/>
        <v>0</v>
      </c>
      <c r="N173" s="58">
        <f t="shared" si="19"/>
        <v>0</v>
      </c>
      <c r="O173" s="222" t="str">
        <f t="shared" ref="O173:O226" si="21">IF(L173&gt;2.5%,1," ")</f>
        <v xml:space="preserve"> </v>
      </c>
      <c r="P173" s="222" t="str">
        <f t="shared" ref="P173:P226" si="22">IF(M173&gt;2%,1," ")</f>
        <v xml:space="preserve"> </v>
      </c>
      <c r="Q173" s="222" t="str">
        <f t="shared" ref="Q173:Q226" si="23">IF(N173&gt;4.5%,1," ")</f>
        <v xml:space="preserve"> </v>
      </c>
      <c r="R173" s="47"/>
      <c r="S173" s="47"/>
      <c r="T173" s="47"/>
      <c r="U173" s="47">
        <v>1</v>
      </c>
    </row>
    <row r="174" spans="1:21" x14ac:dyDescent="0.25">
      <c r="A174" s="50" t="s">
        <v>519</v>
      </c>
      <c r="B174" s="1"/>
      <c r="C174" s="1"/>
      <c r="D174" s="57"/>
      <c r="E174" s="57"/>
      <c r="F174" s="57"/>
      <c r="G174" s="69"/>
      <c r="H174" s="57">
        <v>40469</v>
      </c>
      <c r="I174" s="57"/>
      <c r="J174" s="221">
        <f t="shared" si="17"/>
        <v>3372.4166666666665</v>
      </c>
      <c r="K174" s="1">
        <v>40469</v>
      </c>
      <c r="L174" s="58">
        <f t="shared" si="20"/>
        <v>0</v>
      </c>
      <c r="M174" s="58">
        <f t="shared" si="18"/>
        <v>0</v>
      </c>
      <c r="N174" s="58">
        <f t="shared" si="19"/>
        <v>0</v>
      </c>
      <c r="O174" s="222" t="str">
        <f t="shared" si="21"/>
        <v xml:space="preserve"> </v>
      </c>
      <c r="P174" s="222" t="str">
        <f t="shared" si="22"/>
        <v xml:space="preserve"> </v>
      </c>
      <c r="Q174" s="222" t="str">
        <f t="shared" si="23"/>
        <v xml:space="preserve"> </v>
      </c>
      <c r="R174" s="47"/>
      <c r="S174" s="47"/>
      <c r="T174" s="47"/>
      <c r="U174" s="47">
        <v>1</v>
      </c>
    </row>
    <row r="175" spans="1:21" ht="64.5" x14ac:dyDescent="0.25">
      <c r="A175" s="50" t="s">
        <v>101</v>
      </c>
      <c r="B175" s="1" t="s">
        <v>614</v>
      </c>
      <c r="C175" s="1" t="s">
        <v>614</v>
      </c>
      <c r="D175" s="57">
        <v>75.5</v>
      </c>
      <c r="E175" s="57"/>
      <c r="F175" s="57"/>
      <c r="G175" s="69">
        <v>75.5</v>
      </c>
      <c r="H175" s="57">
        <v>40185</v>
      </c>
      <c r="I175" s="57"/>
      <c r="J175" s="221">
        <f t="shared" si="17"/>
        <v>3348.75</v>
      </c>
      <c r="K175" s="1">
        <v>40185</v>
      </c>
      <c r="L175" s="58">
        <f t="shared" si="20"/>
        <v>2.2545726017170586E-2</v>
      </c>
      <c r="M175" s="58">
        <f t="shared" si="18"/>
        <v>0</v>
      </c>
      <c r="N175" s="58">
        <f t="shared" si="19"/>
        <v>0</v>
      </c>
      <c r="O175" s="222" t="str">
        <f t="shared" si="21"/>
        <v xml:space="preserve"> </v>
      </c>
      <c r="P175" s="222" t="str">
        <f t="shared" si="22"/>
        <v xml:space="preserve"> </v>
      </c>
      <c r="Q175" s="222" t="str">
        <f t="shared" si="23"/>
        <v xml:space="preserve"> </v>
      </c>
      <c r="R175" s="47"/>
      <c r="S175" s="47"/>
      <c r="T175" s="47"/>
      <c r="U175" s="47">
        <v>1</v>
      </c>
    </row>
    <row r="176" spans="1:21" x14ac:dyDescent="0.25">
      <c r="A176" s="50" t="s">
        <v>170</v>
      </c>
      <c r="B176" s="1"/>
      <c r="C176" s="1"/>
      <c r="D176" s="57"/>
      <c r="E176" s="57"/>
      <c r="F176" s="57"/>
      <c r="G176" s="69"/>
      <c r="H176" s="57">
        <v>46037</v>
      </c>
      <c r="I176" s="57"/>
      <c r="J176" s="221">
        <f t="shared" si="17"/>
        <v>3836.4166666666665</v>
      </c>
      <c r="K176" s="1">
        <v>46037</v>
      </c>
      <c r="L176" s="58">
        <f t="shared" si="20"/>
        <v>0</v>
      </c>
      <c r="M176" s="58">
        <f t="shared" si="18"/>
        <v>0</v>
      </c>
      <c r="N176" s="58">
        <f t="shared" si="19"/>
        <v>0</v>
      </c>
      <c r="O176" s="222" t="str">
        <f t="shared" si="21"/>
        <v xml:space="preserve"> </v>
      </c>
      <c r="P176" s="222" t="str">
        <f t="shared" si="22"/>
        <v xml:space="preserve"> </v>
      </c>
      <c r="Q176" s="222" t="str">
        <f t="shared" si="23"/>
        <v xml:space="preserve"> </v>
      </c>
      <c r="R176" s="47"/>
      <c r="S176" s="47"/>
      <c r="T176" s="47"/>
      <c r="U176" s="47">
        <v>1</v>
      </c>
    </row>
    <row r="177" spans="1:21" x14ac:dyDescent="0.25">
      <c r="A177" s="50" t="s">
        <v>568</v>
      </c>
      <c r="B177" s="1"/>
      <c r="C177" s="1"/>
      <c r="D177" s="57"/>
      <c r="E177" s="57"/>
      <c r="F177" s="57"/>
      <c r="G177" s="69"/>
      <c r="H177" s="57">
        <v>31027</v>
      </c>
      <c r="I177" s="57"/>
      <c r="J177" s="221">
        <f t="shared" si="17"/>
        <v>2585.5833333333335</v>
      </c>
      <c r="K177" s="1">
        <v>31027</v>
      </c>
      <c r="L177" s="58">
        <f t="shared" si="20"/>
        <v>0</v>
      </c>
      <c r="M177" s="58">
        <f t="shared" si="18"/>
        <v>0</v>
      </c>
      <c r="N177" s="58">
        <f t="shared" si="19"/>
        <v>0</v>
      </c>
      <c r="O177" s="222" t="str">
        <f t="shared" si="21"/>
        <v xml:space="preserve"> </v>
      </c>
      <c r="P177" s="222" t="str">
        <f t="shared" si="22"/>
        <v xml:space="preserve"> </v>
      </c>
      <c r="Q177" s="222" t="str">
        <f t="shared" si="23"/>
        <v xml:space="preserve"> </v>
      </c>
      <c r="R177" s="47"/>
      <c r="S177" s="47"/>
      <c r="T177" s="47"/>
      <c r="U177" s="47">
        <v>1</v>
      </c>
    </row>
    <row r="178" spans="1:21" x14ac:dyDescent="0.25">
      <c r="A178" s="50" t="s">
        <v>138</v>
      </c>
      <c r="B178" s="29"/>
      <c r="C178" s="29"/>
      <c r="D178" s="71"/>
      <c r="E178" s="71"/>
      <c r="F178" s="71"/>
      <c r="G178" s="69"/>
      <c r="H178" s="71">
        <v>25493</v>
      </c>
      <c r="I178" s="71"/>
      <c r="J178" s="221">
        <f t="shared" si="17"/>
        <v>2124.4166666666665</v>
      </c>
      <c r="K178" s="29">
        <v>25493</v>
      </c>
      <c r="L178" s="58">
        <f t="shared" si="20"/>
        <v>0</v>
      </c>
      <c r="M178" s="58">
        <f t="shared" si="18"/>
        <v>0</v>
      </c>
      <c r="N178" s="58">
        <f t="shared" si="19"/>
        <v>0</v>
      </c>
      <c r="O178" s="222" t="str">
        <f t="shared" si="21"/>
        <v xml:space="preserve"> </v>
      </c>
      <c r="P178" s="222" t="str">
        <f t="shared" si="22"/>
        <v xml:space="preserve"> </v>
      </c>
      <c r="Q178" s="222" t="str">
        <f t="shared" si="23"/>
        <v xml:space="preserve"> </v>
      </c>
      <c r="R178" s="47"/>
      <c r="S178" s="47"/>
      <c r="T178" s="47"/>
      <c r="U178" s="47">
        <v>1</v>
      </c>
    </row>
    <row r="179" spans="1:21" x14ac:dyDescent="0.25">
      <c r="A179" s="50" t="s">
        <v>570</v>
      </c>
      <c r="B179" s="1"/>
      <c r="C179" s="1"/>
      <c r="D179" s="57"/>
      <c r="E179" s="57"/>
      <c r="F179" s="57"/>
      <c r="G179" s="69"/>
      <c r="H179" s="57">
        <v>69219</v>
      </c>
      <c r="I179" s="57"/>
      <c r="J179" s="221">
        <f t="shared" si="17"/>
        <v>5768.25</v>
      </c>
      <c r="K179" s="1">
        <v>69219</v>
      </c>
      <c r="L179" s="58">
        <f t="shared" si="20"/>
        <v>0</v>
      </c>
      <c r="M179" s="58">
        <f t="shared" si="18"/>
        <v>0</v>
      </c>
      <c r="N179" s="58">
        <f t="shared" si="19"/>
        <v>0</v>
      </c>
      <c r="O179" s="222" t="str">
        <f t="shared" si="21"/>
        <v xml:space="preserve"> </v>
      </c>
      <c r="P179" s="222" t="str">
        <f t="shared" si="22"/>
        <v xml:space="preserve"> </v>
      </c>
      <c r="Q179" s="222" t="str">
        <f t="shared" si="23"/>
        <v xml:space="preserve"> </v>
      </c>
      <c r="R179" s="47"/>
      <c r="S179" s="47"/>
      <c r="T179" s="47"/>
      <c r="U179" s="47">
        <v>1</v>
      </c>
    </row>
    <row r="180" spans="1:21" x14ac:dyDescent="0.25">
      <c r="A180" s="50" t="s">
        <v>571</v>
      </c>
      <c r="B180" s="1"/>
      <c r="C180" s="1"/>
      <c r="D180" s="57"/>
      <c r="E180" s="57"/>
      <c r="F180" s="57"/>
      <c r="G180" s="69"/>
      <c r="H180" s="57">
        <v>69219</v>
      </c>
      <c r="I180" s="57"/>
      <c r="J180" s="221">
        <f t="shared" si="17"/>
        <v>5768.25</v>
      </c>
      <c r="K180" s="1">
        <v>69219</v>
      </c>
      <c r="L180" s="58">
        <f t="shared" si="20"/>
        <v>0</v>
      </c>
      <c r="M180" s="58">
        <f t="shared" si="18"/>
        <v>0</v>
      </c>
      <c r="N180" s="58">
        <f t="shared" si="19"/>
        <v>0</v>
      </c>
      <c r="O180" s="222" t="str">
        <f t="shared" si="21"/>
        <v xml:space="preserve"> </v>
      </c>
      <c r="P180" s="222" t="str">
        <f t="shared" si="22"/>
        <v xml:space="preserve"> </v>
      </c>
      <c r="Q180" s="222" t="str">
        <f t="shared" si="23"/>
        <v xml:space="preserve"> </v>
      </c>
      <c r="R180" s="47"/>
      <c r="S180" s="47"/>
      <c r="T180" s="47"/>
      <c r="U180" s="47">
        <v>1</v>
      </c>
    </row>
    <row r="181" spans="1:21" x14ac:dyDescent="0.25">
      <c r="A181" s="50" t="s">
        <v>27</v>
      </c>
      <c r="B181" s="1"/>
      <c r="C181" s="1"/>
      <c r="D181" s="57"/>
      <c r="E181" s="57"/>
      <c r="F181" s="57"/>
      <c r="G181" s="69"/>
      <c r="H181" s="57">
        <v>40469</v>
      </c>
      <c r="I181" s="57"/>
      <c r="J181" s="221">
        <f t="shared" si="17"/>
        <v>3372.4166666666665</v>
      </c>
      <c r="K181" s="1">
        <v>40469</v>
      </c>
      <c r="L181" s="58">
        <f t="shared" si="20"/>
        <v>0</v>
      </c>
      <c r="M181" s="58">
        <f t="shared" si="18"/>
        <v>0</v>
      </c>
      <c r="N181" s="58">
        <f t="shared" si="19"/>
        <v>0</v>
      </c>
      <c r="O181" s="222" t="str">
        <f t="shared" si="21"/>
        <v xml:space="preserve"> </v>
      </c>
      <c r="P181" s="222" t="str">
        <f t="shared" si="22"/>
        <v xml:space="preserve"> </v>
      </c>
      <c r="Q181" s="222" t="str">
        <f t="shared" si="23"/>
        <v xml:space="preserve"> </v>
      </c>
      <c r="R181" s="47"/>
      <c r="S181" s="47"/>
      <c r="T181" s="47"/>
      <c r="U181" s="47">
        <v>1</v>
      </c>
    </row>
    <row r="182" spans="1:21" ht="39" x14ac:dyDescent="0.25">
      <c r="A182" s="50" t="s">
        <v>62</v>
      </c>
      <c r="B182" s="1"/>
      <c r="C182" s="1" t="s">
        <v>624</v>
      </c>
      <c r="D182" s="57"/>
      <c r="E182" s="57"/>
      <c r="F182" s="57"/>
      <c r="G182" s="69"/>
      <c r="H182" s="57">
        <v>47621</v>
      </c>
      <c r="I182" s="57"/>
      <c r="J182" s="221">
        <f t="shared" si="17"/>
        <v>3968.4166666666665</v>
      </c>
      <c r="K182" s="1">
        <v>47621</v>
      </c>
      <c r="L182" s="58">
        <f t="shared" si="20"/>
        <v>0</v>
      </c>
      <c r="M182" s="58">
        <f t="shared" si="18"/>
        <v>0</v>
      </c>
      <c r="N182" s="58">
        <f t="shared" si="19"/>
        <v>0</v>
      </c>
      <c r="O182" s="222" t="str">
        <f t="shared" si="21"/>
        <v xml:space="preserve"> </v>
      </c>
      <c r="P182" s="222" t="str">
        <f t="shared" si="22"/>
        <v xml:space="preserve"> </v>
      </c>
      <c r="Q182" s="222" t="str">
        <f t="shared" si="23"/>
        <v xml:space="preserve"> </v>
      </c>
      <c r="R182" s="47"/>
      <c r="S182" s="47"/>
      <c r="T182" s="47"/>
      <c r="U182" s="47">
        <v>1</v>
      </c>
    </row>
    <row r="183" spans="1:21" ht="39" x14ac:dyDescent="0.25">
      <c r="A183" s="50" t="s">
        <v>63</v>
      </c>
      <c r="B183" s="1" t="s">
        <v>624</v>
      </c>
      <c r="C183" s="1" t="s">
        <v>624</v>
      </c>
      <c r="D183" s="57">
        <v>25</v>
      </c>
      <c r="E183" s="57"/>
      <c r="F183" s="57"/>
      <c r="G183" s="69">
        <v>25</v>
      </c>
      <c r="H183" s="57">
        <v>40129</v>
      </c>
      <c r="I183" s="57"/>
      <c r="J183" s="221">
        <f t="shared" si="17"/>
        <v>3344.0833333333335</v>
      </c>
      <c r="K183" s="1">
        <v>40129</v>
      </c>
      <c r="L183" s="58">
        <f t="shared" si="20"/>
        <v>7.4758902539310721E-3</v>
      </c>
      <c r="M183" s="58">
        <f t="shared" si="18"/>
        <v>0</v>
      </c>
      <c r="N183" s="58">
        <f t="shared" si="19"/>
        <v>0</v>
      </c>
      <c r="O183" s="222" t="str">
        <f t="shared" si="21"/>
        <v xml:space="preserve"> </v>
      </c>
      <c r="P183" s="222" t="str">
        <f t="shared" si="22"/>
        <v xml:space="preserve"> </v>
      </c>
      <c r="Q183" s="222" t="str">
        <f t="shared" si="23"/>
        <v xml:space="preserve"> </v>
      </c>
      <c r="R183" s="47"/>
      <c r="S183" s="47"/>
      <c r="T183" s="47"/>
      <c r="U183" s="47">
        <v>1</v>
      </c>
    </row>
    <row r="184" spans="1:21" x14ac:dyDescent="0.25">
      <c r="A184" s="50" t="s">
        <v>64</v>
      </c>
      <c r="B184" s="1"/>
      <c r="C184" s="1"/>
      <c r="D184" s="57"/>
      <c r="E184" s="57"/>
      <c r="F184" s="57"/>
      <c r="G184" s="69"/>
      <c r="H184" s="57">
        <v>40129</v>
      </c>
      <c r="I184" s="57"/>
      <c r="J184" s="221">
        <f t="shared" si="17"/>
        <v>3344.0833333333335</v>
      </c>
      <c r="K184" s="1">
        <v>40129</v>
      </c>
      <c r="L184" s="58">
        <f t="shared" si="20"/>
        <v>0</v>
      </c>
      <c r="M184" s="58">
        <f t="shared" si="18"/>
        <v>0</v>
      </c>
      <c r="N184" s="58">
        <f t="shared" si="19"/>
        <v>0</v>
      </c>
      <c r="O184" s="222" t="str">
        <f t="shared" si="21"/>
        <v xml:space="preserve"> </v>
      </c>
      <c r="P184" s="222" t="str">
        <f t="shared" si="22"/>
        <v xml:space="preserve"> </v>
      </c>
      <c r="Q184" s="222" t="str">
        <f t="shared" si="23"/>
        <v xml:space="preserve"> </v>
      </c>
      <c r="R184" s="47"/>
      <c r="S184" s="47"/>
      <c r="T184" s="47"/>
      <c r="U184" s="47">
        <v>1</v>
      </c>
    </row>
    <row r="185" spans="1:21" x14ac:dyDescent="0.25">
      <c r="A185" s="50" t="s">
        <v>556</v>
      </c>
      <c r="B185" s="1"/>
      <c r="C185" s="1"/>
      <c r="D185" s="57"/>
      <c r="E185" s="57"/>
      <c r="F185" s="57"/>
      <c r="G185" s="69"/>
      <c r="H185" s="57">
        <v>39667</v>
      </c>
      <c r="I185" s="57"/>
      <c r="J185" s="221">
        <f t="shared" si="17"/>
        <v>3305.5833333333335</v>
      </c>
      <c r="K185" s="1">
        <v>39667</v>
      </c>
      <c r="L185" s="58">
        <f t="shared" si="20"/>
        <v>0</v>
      </c>
      <c r="M185" s="58">
        <f t="shared" si="18"/>
        <v>0</v>
      </c>
      <c r="N185" s="58">
        <f t="shared" si="19"/>
        <v>0</v>
      </c>
      <c r="O185" s="222" t="str">
        <f t="shared" si="21"/>
        <v xml:space="preserve"> </v>
      </c>
      <c r="P185" s="222" t="str">
        <f t="shared" si="22"/>
        <v xml:space="preserve"> </v>
      </c>
      <c r="Q185" s="222" t="str">
        <f t="shared" si="23"/>
        <v xml:space="preserve"> </v>
      </c>
      <c r="R185" s="47"/>
      <c r="S185" s="47"/>
      <c r="T185" s="47"/>
      <c r="U185" s="47">
        <v>1</v>
      </c>
    </row>
    <row r="186" spans="1:21" x14ac:dyDescent="0.25">
      <c r="A186" s="50" t="s">
        <v>65</v>
      </c>
      <c r="B186" s="1"/>
      <c r="C186" s="1"/>
      <c r="D186" s="57"/>
      <c r="E186" s="57"/>
      <c r="F186" s="57"/>
      <c r="G186" s="69"/>
      <c r="H186" s="57">
        <v>49403</v>
      </c>
      <c r="I186" s="57"/>
      <c r="J186" s="221">
        <f t="shared" si="17"/>
        <v>4116.916666666667</v>
      </c>
      <c r="K186" s="1">
        <v>49403</v>
      </c>
      <c r="L186" s="58">
        <f t="shared" si="20"/>
        <v>0</v>
      </c>
      <c r="M186" s="58">
        <f t="shared" si="18"/>
        <v>0</v>
      </c>
      <c r="N186" s="58">
        <f t="shared" si="19"/>
        <v>0</v>
      </c>
      <c r="O186" s="222" t="str">
        <f t="shared" si="21"/>
        <v xml:space="preserve"> </v>
      </c>
      <c r="P186" s="222" t="str">
        <f t="shared" si="22"/>
        <v xml:space="preserve"> </v>
      </c>
      <c r="Q186" s="222" t="str">
        <f t="shared" si="23"/>
        <v xml:space="preserve"> </v>
      </c>
      <c r="R186" s="47"/>
      <c r="S186" s="47"/>
      <c r="T186" s="47"/>
      <c r="U186" s="47">
        <v>1</v>
      </c>
    </row>
    <row r="187" spans="1:21" ht="21.75" customHeight="1" x14ac:dyDescent="0.25">
      <c r="A187" s="50" t="s">
        <v>66</v>
      </c>
      <c r="B187" s="1" t="s">
        <v>646</v>
      </c>
      <c r="C187" s="1" t="s">
        <v>646</v>
      </c>
      <c r="D187" s="57">
        <v>125</v>
      </c>
      <c r="E187" s="57"/>
      <c r="F187" s="57"/>
      <c r="G187" s="69">
        <v>125</v>
      </c>
      <c r="H187" s="57">
        <v>36371</v>
      </c>
      <c r="I187" s="57"/>
      <c r="J187" s="221">
        <f t="shared" si="17"/>
        <v>3030.9166666666665</v>
      </c>
      <c r="K187" s="1">
        <v>36371</v>
      </c>
      <c r="L187" s="58">
        <f t="shared" si="20"/>
        <v>4.1241648566165356E-2</v>
      </c>
      <c r="M187" s="58">
        <f t="shared" si="18"/>
        <v>0</v>
      </c>
      <c r="N187" s="58">
        <f t="shared" si="19"/>
        <v>0</v>
      </c>
      <c r="O187" s="222">
        <f t="shared" si="21"/>
        <v>1</v>
      </c>
      <c r="P187" s="222" t="str">
        <f t="shared" si="22"/>
        <v xml:space="preserve"> </v>
      </c>
      <c r="Q187" s="222" t="str">
        <f t="shared" si="23"/>
        <v xml:space="preserve"> </v>
      </c>
      <c r="R187" s="47"/>
      <c r="S187" s="47"/>
      <c r="T187" s="47"/>
      <c r="U187" s="47">
        <v>1</v>
      </c>
    </row>
    <row r="188" spans="1:21" x14ac:dyDescent="0.25">
      <c r="A188" s="50" t="s">
        <v>572</v>
      </c>
      <c r="B188" s="1"/>
      <c r="C188" s="1"/>
      <c r="D188" s="57"/>
      <c r="E188" s="57"/>
      <c r="F188" s="57"/>
      <c r="G188" s="69"/>
      <c r="H188" s="57">
        <v>37411</v>
      </c>
      <c r="I188" s="57"/>
      <c r="J188" s="221">
        <f t="shared" ref="J188:J243" si="24">K188/12</f>
        <v>3117.5833333333335</v>
      </c>
      <c r="K188" s="1">
        <v>37411</v>
      </c>
      <c r="L188" s="58">
        <f t="shared" si="20"/>
        <v>0</v>
      </c>
      <c r="M188" s="58">
        <f t="shared" ref="M188:M243" si="25">E188/J188</f>
        <v>0</v>
      </c>
      <c r="N188" s="58">
        <f t="shared" ref="N188:N243" si="26">F188/J188</f>
        <v>0</v>
      </c>
      <c r="O188" s="222" t="str">
        <f t="shared" si="21"/>
        <v xml:space="preserve"> </v>
      </c>
      <c r="P188" s="222" t="str">
        <f t="shared" si="22"/>
        <v xml:space="preserve"> </v>
      </c>
      <c r="Q188" s="222" t="str">
        <f t="shared" si="23"/>
        <v xml:space="preserve"> </v>
      </c>
      <c r="R188" s="47"/>
      <c r="S188" s="47"/>
      <c r="T188" s="47"/>
      <c r="U188" s="47">
        <v>1</v>
      </c>
    </row>
    <row r="189" spans="1:21" x14ac:dyDescent="0.25">
      <c r="A189" s="50" t="s">
        <v>573</v>
      </c>
      <c r="B189" s="1"/>
      <c r="C189" s="1"/>
      <c r="D189" s="57"/>
      <c r="E189" s="57"/>
      <c r="F189" s="57"/>
      <c r="G189" s="69"/>
      <c r="H189" s="57">
        <v>46037</v>
      </c>
      <c r="I189" s="57"/>
      <c r="J189" s="221">
        <f t="shared" si="24"/>
        <v>3836.4166666666665</v>
      </c>
      <c r="K189" s="1">
        <v>46037</v>
      </c>
      <c r="L189" s="58">
        <f t="shared" ref="L189:L244" si="27">D189/J189</f>
        <v>0</v>
      </c>
      <c r="M189" s="58">
        <f t="shared" si="25"/>
        <v>0</v>
      </c>
      <c r="N189" s="58">
        <f t="shared" si="26"/>
        <v>0</v>
      </c>
      <c r="O189" s="222" t="str">
        <f t="shared" si="21"/>
        <v xml:space="preserve"> </v>
      </c>
      <c r="P189" s="222" t="str">
        <f t="shared" si="22"/>
        <v xml:space="preserve"> </v>
      </c>
      <c r="Q189" s="222" t="str">
        <f t="shared" si="23"/>
        <v xml:space="preserve"> </v>
      </c>
      <c r="R189" s="47"/>
      <c r="S189" s="47"/>
      <c r="T189" s="47"/>
      <c r="U189" s="47">
        <v>1</v>
      </c>
    </row>
    <row r="190" spans="1:21" x14ac:dyDescent="0.25">
      <c r="A190" s="50" t="s">
        <v>883</v>
      </c>
      <c r="B190" s="1"/>
      <c r="C190" s="1"/>
      <c r="D190" s="57"/>
      <c r="E190" s="57"/>
      <c r="F190" s="57"/>
      <c r="G190" s="69"/>
      <c r="H190" s="57"/>
      <c r="I190" s="57"/>
      <c r="J190" s="221">
        <f t="shared" si="24"/>
        <v>3892.3333333333335</v>
      </c>
      <c r="K190" s="1">
        <v>46708</v>
      </c>
      <c r="L190" s="58">
        <f t="shared" si="27"/>
        <v>0</v>
      </c>
      <c r="M190" s="58">
        <f t="shared" si="25"/>
        <v>0</v>
      </c>
      <c r="N190" s="58">
        <f t="shared" si="26"/>
        <v>0</v>
      </c>
      <c r="O190" s="222" t="str">
        <f t="shared" si="21"/>
        <v xml:space="preserve"> </v>
      </c>
      <c r="P190" s="222" t="str">
        <f t="shared" si="22"/>
        <v xml:space="preserve"> </v>
      </c>
      <c r="Q190" s="222" t="str">
        <f t="shared" si="23"/>
        <v xml:space="preserve"> </v>
      </c>
      <c r="R190" s="47"/>
      <c r="S190" s="47"/>
      <c r="T190" s="47"/>
      <c r="U190" s="47">
        <v>1</v>
      </c>
    </row>
    <row r="191" spans="1:21" ht="51.75" x14ac:dyDescent="0.25">
      <c r="A191" s="50" t="s">
        <v>67</v>
      </c>
      <c r="B191" s="1"/>
      <c r="C191" s="1" t="s">
        <v>1201</v>
      </c>
      <c r="D191" s="57"/>
      <c r="E191" s="57"/>
      <c r="F191" s="57"/>
      <c r="G191" s="69"/>
      <c r="H191" s="57">
        <v>33438</v>
      </c>
      <c r="I191" s="57"/>
      <c r="J191" s="221">
        <f t="shared" si="24"/>
        <v>2786.5</v>
      </c>
      <c r="K191" s="1">
        <v>33438</v>
      </c>
      <c r="L191" s="58">
        <f t="shared" si="27"/>
        <v>0</v>
      </c>
      <c r="M191" s="58">
        <f t="shared" si="25"/>
        <v>0</v>
      </c>
      <c r="N191" s="58">
        <f t="shared" si="26"/>
        <v>0</v>
      </c>
      <c r="O191" s="222" t="str">
        <f t="shared" si="21"/>
        <v xml:space="preserve"> </v>
      </c>
      <c r="P191" s="222" t="str">
        <f t="shared" si="22"/>
        <v xml:space="preserve"> </v>
      </c>
      <c r="Q191" s="222" t="str">
        <f t="shared" si="23"/>
        <v xml:space="preserve"> </v>
      </c>
      <c r="R191" s="47"/>
      <c r="S191" s="47"/>
      <c r="T191" s="47"/>
      <c r="U191" s="47">
        <v>1</v>
      </c>
    </row>
    <row r="192" spans="1:21" x14ac:dyDescent="0.25">
      <c r="A192" s="50" t="s">
        <v>217</v>
      </c>
      <c r="B192" s="1"/>
      <c r="C192" s="1"/>
      <c r="D192" s="57"/>
      <c r="E192" s="57"/>
      <c r="F192" s="57"/>
      <c r="G192" s="69"/>
      <c r="H192" s="57"/>
      <c r="I192" s="57"/>
      <c r="J192" s="221">
        <f t="shared" si="24"/>
        <v>3298.5833333333335</v>
      </c>
      <c r="K192" s="1">
        <v>39583</v>
      </c>
      <c r="L192" s="58">
        <f t="shared" si="27"/>
        <v>0</v>
      </c>
      <c r="M192" s="58">
        <f t="shared" si="25"/>
        <v>0</v>
      </c>
      <c r="N192" s="58">
        <f t="shared" si="26"/>
        <v>0</v>
      </c>
      <c r="O192" s="222" t="str">
        <f t="shared" si="21"/>
        <v xml:space="preserve"> </v>
      </c>
      <c r="P192" s="222" t="str">
        <f t="shared" si="22"/>
        <v xml:space="preserve"> </v>
      </c>
      <c r="Q192" s="222" t="str">
        <f t="shared" si="23"/>
        <v xml:space="preserve"> </v>
      </c>
      <c r="R192" s="47"/>
      <c r="S192" s="47"/>
      <c r="T192" s="47"/>
      <c r="U192" s="47">
        <v>1</v>
      </c>
    </row>
    <row r="193" spans="1:21" x14ac:dyDescent="0.25">
      <c r="A193" s="50" t="s">
        <v>781</v>
      </c>
      <c r="B193" s="1"/>
      <c r="C193" s="1"/>
      <c r="D193" s="57"/>
      <c r="E193" s="57"/>
      <c r="F193" s="57"/>
      <c r="G193" s="69"/>
      <c r="H193" s="57">
        <v>26544</v>
      </c>
      <c r="I193" s="57"/>
      <c r="J193" s="221">
        <f t="shared" si="24"/>
        <v>2212</v>
      </c>
      <c r="K193" s="1">
        <v>26544</v>
      </c>
      <c r="L193" s="58">
        <f t="shared" si="27"/>
        <v>0</v>
      </c>
      <c r="M193" s="58">
        <f t="shared" si="25"/>
        <v>0</v>
      </c>
      <c r="N193" s="58">
        <f t="shared" si="26"/>
        <v>0</v>
      </c>
      <c r="O193" s="222" t="str">
        <f t="shared" si="21"/>
        <v xml:space="preserve"> </v>
      </c>
      <c r="P193" s="222" t="str">
        <f t="shared" si="22"/>
        <v xml:space="preserve"> </v>
      </c>
      <c r="Q193" s="222" t="str">
        <f t="shared" si="23"/>
        <v xml:space="preserve"> </v>
      </c>
      <c r="R193" s="47"/>
      <c r="S193" s="47"/>
      <c r="T193" s="47"/>
      <c r="U193" s="47">
        <v>1</v>
      </c>
    </row>
    <row r="194" spans="1:21" x14ac:dyDescent="0.25">
      <c r="A194" s="50" t="s">
        <v>171</v>
      </c>
      <c r="B194" s="1"/>
      <c r="C194" s="1"/>
      <c r="D194" s="57"/>
      <c r="E194" s="57"/>
      <c r="F194" s="57"/>
      <c r="G194" s="69"/>
      <c r="H194" s="57">
        <v>99141</v>
      </c>
      <c r="I194" s="57"/>
      <c r="J194" s="221">
        <f t="shared" si="24"/>
        <v>8261.75</v>
      </c>
      <c r="K194" s="1">
        <v>99141</v>
      </c>
      <c r="L194" s="58">
        <f t="shared" si="27"/>
        <v>0</v>
      </c>
      <c r="M194" s="58">
        <f t="shared" si="25"/>
        <v>0</v>
      </c>
      <c r="N194" s="58">
        <f t="shared" si="26"/>
        <v>0</v>
      </c>
      <c r="O194" s="222" t="str">
        <f t="shared" si="21"/>
        <v xml:space="preserve"> </v>
      </c>
      <c r="P194" s="222" t="str">
        <f t="shared" si="22"/>
        <v xml:space="preserve"> </v>
      </c>
      <c r="Q194" s="222" t="str">
        <f t="shared" si="23"/>
        <v xml:space="preserve"> </v>
      </c>
      <c r="R194" s="47"/>
      <c r="S194" s="47"/>
      <c r="T194" s="47"/>
      <c r="U194" s="47">
        <v>1</v>
      </c>
    </row>
    <row r="195" spans="1:21" ht="22.5" customHeight="1" x14ac:dyDescent="0.25">
      <c r="A195" s="50" t="s">
        <v>102</v>
      </c>
      <c r="B195" s="1" t="s">
        <v>1009</v>
      </c>
      <c r="C195" s="1" t="s">
        <v>1009</v>
      </c>
      <c r="D195" s="57">
        <v>70.5</v>
      </c>
      <c r="E195" s="57"/>
      <c r="F195" s="57"/>
      <c r="G195" s="69">
        <f>(61+80)/2</f>
        <v>70.5</v>
      </c>
      <c r="H195" s="57">
        <v>32667</v>
      </c>
      <c r="I195" s="57"/>
      <c r="J195" s="221">
        <f t="shared" si="24"/>
        <v>2722.25</v>
      </c>
      <c r="K195" s="1">
        <v>32667</v>
      </c>
      <c r="L195" s="58">
        <f t="shared" si="27"/>
        <v>2.5897694921480394E-2</v>
      </c>
      <c r="M195" s="58">
        <f t="shared" si="25"/>
        <v>0</v>
      </c>
      <c r="N195" s="58">
        <f t="shared" si="26"/>
        <v>0</v>
      </c>
      <c r="O195" s="222">
        <f t="shared" si="21"/>
        <v>1</v>
      </c>
      <c r="P195" s="222" t="str">
        <f t="shared" si="22"/>
        <v xml:space="preserve"> </v>
      </c>
      <c r="Q195" s="222" t="str">
        <f t="shared" si="23"/>
        <v xml:space="preserve"> </v>
      </c>
      <c r="R195" s="47"/>
      <c r="S195" s="47"/>
      <c r="T195" s="47"/>
      <c r="U195" s="47">
        <v>1</v>
      </c>
    </row>
    <row r="196" spans="1:21" x14ac:dyDescent="0.25">
      <c r="A196" s="50" t="s">
        <v>172</v>
      </c>
      <c r="B196" s="1"/>
      <c r="C196" s="1"/>
      <c r="D196" s="57"/>
      <c r="E196" s="57"/>
      <c r="F196" s="57"/>
      <c r="G196" s="69"/>
      <c r="H196" s="57">
        <v>29250</v>
      </c>
      <c r="I196" s="57"/>
      <c r="J196" s="221">
        <f t="shared" si="24"/>
        <v>2437.5</v>
      </c>
      <c r="K196" s="1">
        <v>29250</v>
      </c>
      <c r="L196" s="58">
        <f t="shared" si="27"/>
        <v>0</v>
      </c>
      <c r="M196" s="58">
        <f t="shared" si="25"/>
        <v>0</v>
      </c>
      <c r="N196" s="58">
        <f t="shared" si="26"/>
        <v>0</v>
      </c>
      <c r="O196" s="222" t="str">
        <f t="shared" si="21"/>
        <v xml:space="preserve"> </v>
      </c>
      <c r="P196" s="222" t="str">
        <f t="shared" si="22"/>
        <v xml:space="preserve"> </v>
      </c>
      <c r="Q196" s="222" t="str">
        <f t="shared" si="23"/>
        <v xml:space="preserve"> </v>
      </c>
      <c r="R196" s="47"/>
      <c r="S196" s="47"/>
      <c r="T196" s="47"/>
      <c r="U196" s="47">
        <v>1</v>
      </c>
    </row>
    <row r="197" spans="1:21" x14ac:dyDescent="0.25">
      <c r="A197" s="50" t="s">
        <v>103</v>
      </c>
      <c r="B197" s="1"/>
      <c r="C197" s="1"/>
      <c r="D197" s="57"/>
      <c r="E197" s="57"/>
      <c r="F197" s="57"/>
      <c r="G197" s="69"/>
      <c r="H197" s="57">
        <v>40208</v>
      </c>
      <c r="I197" s="57"/>
      <c r="J197" s="221">
        <f t="shared" si="24"/>
        <v>3350.6666666666665</v>
      </c>
      <c r="K197" s="1">
        <v>40208</v>
      </c>
      <c r="L197" s="58">
        <f t="shared" si="27"/>
        <v>0</v>
      </c>
      <c r="M197" s="58">
        <f t="shared" si="25"/>
        <v>0</v>
      </c>
      <c r="N197" s="58">
        <f t="shared" si="26"/>
        <v>0</v>
      </c>
      <c r="O197" s="222" t="str">
        <f t="shared" si="21"/>
        <v xml:space="preserve"> </v>
      </c>
      <c r="P197" s="222" t="str">
        <f t="shared" si="22"/>
        <v xml:space="preserve"> </v>
      </c>
      <c r="Q197" s="222" t="str">
        <f t="shared" si="23"/>
        <v xml:space="preserve"> </v>
      </c>
      <c r="R197" s="47"/>
      <c r="S197" s="47"/>
      <c r="T197" s="47"/>
      <c r="U197" s="47">
        <v>1</v>
      </c>
    </row>
    <row r="198" spans="1:21" x14ac:dyDescent="0.25">
      <c r="A198" s="49" t="s">
        <v>121</v>
      </c>
      <c r="B198" s="1"/>
      <c r="C198" s="1"/>
      <c r="D198" s="57"/>
      <c r="E198" s="57"/>
      <c r="F198" s="57"/>
      <c r="G198" s="69"/>
      <c r="H198" s="57">
        <v>40208</v>
      </c>
      <c r="I198" s="57"/>
      <c r="J198" s="221">
        <f t="shared" si="24"/>
        <v>3350.6666666666665</v>
      </c>
      <c r="K198" s="1">
        <v>40208</v>
      </c>
      <c r="L198" s="58">
        <f t="shared" si="27"/>
        <v>0</v>
      </c>
      <c r="M198" s="58">
        <f t="shared" si="25"/>
        <v>0</v>
      </c>
      <c r="N198" s="58">
        <f t="shared" si="26"/>
        <v>0</v>
      </c>
      <c r="O198" s="222" t="str">
        <f t="shared" si="21"/>
        <v xml:space="preserve"> </v>
      </c>
      <c r="P198" s="222" t="str">
        <f t="shared" si="22"/>
        <v xml:space="preserve"> </v>
      </c>
      <c r="Q198" s="222" t="str">
        <f t="shared" si="23"/>
        <v xml:space="preserve"> </v>
      </c>
      <c r="R198" s="47"/>
      <c r="S198" s="47"/>
      <c r="T198" s="47"/>
      <c r="U198" s="47">
        <v>1</v>
      </c>
    </row>
    <row r="199" spans="1:21" x14ac:dyDescent="0.25">
      <c r="A199" s="50" t="s">
        <v>574</v>
      </c>
      <c r="B199" s="1"/>
      <c r="C199" s="1"/>
      <c r="D199" s="57"/>
      <c r="E199" s="57"/>
      <c r="F199" s="57"/>
      <c r="G199" s="69"/>
      <c r="H199" s="57">
        <v>40208</v>
      </c>
      <c r="I199" s="57"/>
      <c r="J199" s="221">
        <f t="shared" si="24"/>
        <v>3350.6666666666665</v>
      </c>
      <c r="K199" s="1">
        <v>40208</v>
      </c>
      <c r="L199" s="58">
        <f t="shared" si="27"/>
        <v>0</v>
      </c>
      <c r="M199" s="58">
        <f t="shared" si="25"/>
        <v>0</v>
      </c>
      <c r="N199" s="58">
        <f t="shared" si="26"/>
        <v>0</v>
      </c>
      <c r="O199" s="222" t="str">
        <f t="shared" si="21"/>
        <v xml:space="preserve"> </v>
      </c>
      <c r="P199" s="222" t="str">
        <f t="shared" si="22"/>
        <v xml:space="preserve"> </v>
      </c>
      <c r="Q199" s="222" t="str">
        <f t="shared" si="23"/>
        <v xml:space="preserve"> </v>
      </c>
      <c r="R199" s="47"/>
      <c r="S199" s="47"/>
      <c r="T199" s="47"/>
      <c r="U199" s="47">
        <v>1</v>
      </c>
    </row>
    <row r="200" spans="1:21" x14ac:dyDescent="0.25">
      <c r="A200" s="50" t="s">
        <v>104</v>
      </c>
      <c r="B200" s="1"/>
      <c r="C200" s="1"/>
      <c r="D200" s="57"/>
      <c r="E200" s="57"/>
      <c r="F200" s="57"/>
      <c r="G200" s="69"/>
      <c r="H200" s="57">
        <v>56250</v>
      </c>
      <c r="I200" s="57"/>
      <c r="J200" s="221">
        <f t="shared" si="24"/>
        <v>4687.5</v>
      </c>
      <c r="K200" s="1">
        <v>56250</v>
      </c>
      <c r="L200" s="58">
        <f t="shared" si="27"/>
        <v>0</v>
      </c>
      <c r="M200" s="58">
        <f t="shared" si="25"/>
        <v>0</v>
      </c>
      <c r="N200" s="58">
        <f t="shared" si="26"/>
        <v>0</v>
      </c>
      <c r="O200" s="222" t="str">
        <f t="shared" si="21"/>
        <v xml:space="preserve"> </v>
      </c>
      <c r="P200" s="222" t="str">
        <f t="shared" si="22"/>
        <v xml:space="preserve"> </v>
      </c>
      <c r="Q200" s="222" t="str">
        <f t="shared" si="23"/>
        <v xml:space="preserve"> </v>
      </c>
      <c r="R200" s="47"/>
      <c r="S200" s="47"/>
      <c r="T200" s="47"/>
      <c r="U200" s="47">
        <v>1</v>
      </c>
    </row>
    <row r="201" spans="1:21" ht="17.25" customHeight="1" x14ac:dyDescent="0.25">
      <c r="A201" s="50" t="s">
        <v>105</v>
      </c>
      <c r="B201" s="1" t="s">
        <v>614</v>
      </c>
      <c r="C201" s="1" t="s">
        <v>614</v>
      </c>
      <c r="D201" s="57">
        <v>75.5</v>
      </c>
      <c r="E201" s="57"/>
      <c r="F201" s="57"/>
      <c r="G201" s="69">
        <v>75.5</v>
      </c>
      <c r="H201" s="57">
        <v>51277</v>
      </c>
      <c r="I201" s="57"/>
      <c r="J201" s="221">
        <f t="shared" si="24"/>
        <v>4273.083333333333</v>
      </c>
      <c r="K201" s="1">
        <v>51277</v>
      </c>
      <c r="L201" s="58">
        <f t="shared" si="27"/>
        <v>1.7668740370926538E-2</v>
      </c>
      <c r="M201" s="58">
        <f t="shared" si="25"/>
        <v>0</v>
      </c>
      <c r="N201" s="58">
        <f t="shared" si="26"/>
        <v>0</v>
      </c>
      <c r="O201" s="222" t="str">
        <f t="shared" si="21"/>
        <v xml:space="preserve"> </v>
      </c>
      <c r="P201" s="222" t="str">
        <f t="shared" si="22"/>
        <v xml:space="preserve"> </v>
      </c>
      <c r="Q201" s="222" t="str">
        <f t="shared" si="23"/>
        <v xml:space="preserve"> </v>
      </c>
      <c r="R201" s="47"/>
      <c r="S201" s="47"/>
      <c r="T201" s="47"/>
      <c r="U201" s="47">
        <v>1</v>
      </c>
    </row>
    <row r="202" spans="1:21" x14ac:dyDescent="0.25">
      <c r="A202" s="50" t="s">
        <v>173</v>
      </c>
      <c r="B202" s="1"/>
      <c r="C202" s="1"/>
      <c r="D202" s="57"/>
      <c r="E202" s="57"/>
      <c r="F202" s="57"/>
      <c r="G202" s="69"/>
      <c r="H202" s="57">
        <v>49732</v>
      </c>
      <c r="I202" s="57"/>
      <c r="J202" s="221">
        <f t="shared" si="24"/>
        <v>4144.333333333333</v>
      </c>
      <c r="K202" s="1">
        <v>49732</v>
      </c>
      <c r="L202" s="58">
        <f t="shared" si="27"/>
        <v>0</v>
      </c>
      <c r="M202" s="58">
        <f t="shared" si="25"/>
        <v>0</v>
      </c>
      <c r="N202" s="58">
        <f t="shared" si="26"/>
        <v>0</v>
      </c>
      <c r="O202" s="222" t="str">
        <f t="shared" si="21"/>
        <v xml:space="preserve"> </v>
      </c>
      <c r="P202" s="222" t="str">
        <f t="shared" si="22"/>
        <v xml:space="preserve"> </v>
      </c>
      <c r="Q202" s="222" t="str">
        <f t="shared" si="23"/>
        <v xml:space="preserve"> </v>
      </c>
      <c r="R202" s="47"/>
      <c r="S202" s="47"/>
      <c r="T202" s="47"/>
      <c r="U202" s="47">
        <v>1</v>
      </c>
    </row>
    <row r="203" spans="1:21" x14ac:dyDescent="0.25">
      <c r="A203" s="50" t="s">
        <v>520</v>
      </c>
      <c r="B203" s="1"/>
      <c r="C203" s="1"/>
      <c r="D203" s="57"/>
      <c r="E203" s="57"/>
      <c r="F203" s="57"/>
      <c r="G203" s="69"/>
      <c r="H203" s="57">
        <v>58333</v>
      </c>
      <c r="I203" s="57"/>
      <c r="J203" s="221">
        <f t="shared" si="24"/>
        <v>4861.083333333333</v>
      </c>
      <c r="K203" s="1">
        <v>58333</v>
      </c>
      <c r="L203" s="58">
        <f t="shared" si="27"/>
        <v>0</v>
      </c>
      <c r="M203" s="58">
        <f t="shared" si="25"/>
        <v>0</v>
      </c>
      <c r="N203" s="58">
        <f t="shared" si="26"/>
        <v>0</v>
      </c>
      <c r="O203" s="222" t="str">
        <f t="shared" si="21"/>
        <v xml:space="preserve"> </v>
      </c>
      <c r="P203" s="222" t="str">
        <f t="shared" si="22"/>
        <v xml:space="preserve"> </v>
      </c>
      <c r="Q203" s="222" t="str">
        <f t="shared" si="23"/>
        <v xml:space="preserve"> </v>
      </c>
      <c r="R203" s="47"/>
      <c r="S203" s="47"/>
      <c r="T203" s="47"/>
      <c r="U203" s="47">
        <v>1</v>
      </c>
    </row>
    <row r="204" spans="1:21" x14ac:dyDescent="0.25">
      <c r="A204" s="50" t="s">
        <v>576</v>
      </c>
      <c r="B204" s="1"/>
      <c r="C204" s="1"/>
      <c r="D204" s="57"/>
      <c r="E204" s="57"/>
      <c r="F204" s="57"/>
      <c r="G204" s="69"/>
      <c r="H204" s="57">
        <v>46037</v>
      </c>
      <c r="I204" s="57"/>
      <c r="J204" s="221">
        <f t="shared" si="24"/>
        <v>3836.4166666666665</v>
      </c>
      <c r="K204" s="1">
        <v>46037</v>
      </c>
      <c r="L204" s="58">
        <f t="shared" si="27"/>
        <v>0</v>
      </c>
      <c r="M204" s="58">
        <f t="shared" si="25"/>
        <v>0</v>
      </c>
      <c r="N204" s="58">
        <f t="shared" si="26"/>
        <v>0</v>
      </c>
      <c r="O204" s="222" t="str">
        <f t="shared" si="21"/>
        <v xml:space="preserve"> </v>
      </c>
      <c r="P204" s="222" t="str">
        <f t="shared" si="22"/>
        <v xml:space="preserve"> </v>
      </c>
      <c r="Q204" s="222" t="str">
        <f t="shared" si="23"/>
        <v xml:space="preserve"> </v>
      </c>
      <c r="R204" s="47"/>
      <c r="S204" s="47"/>
      <c r="T204" s="47"/>
      <c r="U204" s="47">
        <v>1</v>
      </c>
    </row>
    <row r="205" spans="1:21" ht="18.75" customHeight="1" x14ac:dyDescent="0.25">
      <c r="A205" s="50" t="s">
        <v>68</v>
      </c>
      <c r="B205" s="1"/>
      <c r="C205" s="1" t="s">
        <v>1201</v>
      </c>
      <c r="D205" s="57"/>
      <c r="E205" s="57"/>
      <c r="F205" s="57"/>
      <c r="G205" s="69"/>
      <c r="H205" s="57">
        <v>48542</v>
      </c>
      <c r="I205" s="57"/>
      <c r="J205" s="221">
        <f t="shared" si="24"/>
        <v>4045.1666666666665</v>
      </c>
      <c r="K205" s="1">
        <v>48542</v>
      </c>
      <c r="L205" s="58">
        <f t="shared" si="27"/>
        <v>0</v>
      </c>
      <c r="M205" s="58">
        <f t="shared" si="25"/>
        <v>0</v>
      </c>
      <c r="N205" s="58">
        <f t="shared" si="26"/>
        <v>0</v>
      </c>
      <c r="O205" s="222" t="str">
        <f t="shared" si="21"/>
        <v xml:space="preserve"> </v>
      </c>
      <c r="P205" s="222" t="str">
        <f t="shared" si="22"/>
        <v xml:space="preserve"> </v>
      </c>
      <c r="Q205" s="222" t="str">
        <f t="shared" si="23"/>
        <v xml:space="preserve"> </v>
      </c>
      <c r="R205" s="47"/>
      <c r="S205" s="47"/>
      <c r="T205" s="47"/>
      <c r="U205" s="47">
        <v>1</v>
      </c>
    </row>
    <row r="206" spans="1:21" ht="23.25" customHeight="1" x14ac:dyDescent="0.25">
      <c r="A206" s="50" t="s">
        <v>69</v>
      </c>
      <c r="B206" s="1"/>
      <c r="C206" s="1" t="s">
        <v>1250</v>
      </c>
      <c r="D206" s="57"/>
      <c r="E206" s="57"/>
      <c r="F206" s="57"/>
      <c r="G206" s="69"/>
      <c r="H206" s="57">
        <v>37778</v>
      </c>
      <c r="I206" s="57"/>
      <c r="J206" s="221">
        <f t="shared" si="24"/>
        <v>3148.1666666666665</v>
      </c>
      <c r="K206" s="1">
        <v>37778</v>
      </c>
      <c r="L206" s="58">
        <f t="shared" si="27"/>
        <v>0</v>
      </c>
      <c r="M206" s="58">
        <f t="shared" si="25"/>
        <v>0</v>
      </c>
      <c r="N206" s="58">
        <f t="shared" si="26"/>
        <v>0</v>
      </c>
      <c r="O206" s="222" t="str">
        <f t="shared" si="21"/>
        <v xml:space="preserve"> </v>
      </c>
      <c r="P206" s="222" t="str">
        <f t="shared" si="22"/>
        <v xml:space="preserve"> </v>
      </c>
      <c r="Q206" s="222" t="str">
        <f t="shared" si="23"/>
        <v xml:space="preserve"> </v>
      </c>
      <c r="R206" s="47"/>
      <c r="S206" s="47"/>
      <c r="T206" s="47"/>
      <c r="U206" s="47">
        <v>1</v>
      </c>
    </row>
    <row r="207" spans="1:21" x14ac:dyDescent="0.25">
      <c r="A207" s="50" t="s">
        <v>174</v>
      </c>
      <c r="B207" s="1"/>
      <c r="C207" s="1"/>
      <c r="D207" s="57"/>
      <c r="E207" s="57"/>
      <c r="F207" s="57"/>
      <c r="G207" s="69"/>
      <c r="H207" s="57">
        <v>49886</v>
      </c>
      <c r="I207" s="57"/>
      <c r="J207" s="221">
        <f t="shared" si="24"/>
        <v>4157.166666666667</v>
      </c>
      <c r="K207" s="1">
        <v>49886</v>
      </c>
      <c r="L207" s="58">
        <f t="shared" si="27"/>
        <v>0</v>
      </c>
      <c r="M207" s="58">
        <f t="shared" si="25"/>
        <v>0</v>
      </c>
      <c r="N207" s="58">
        <f t="shared" si="26"/>
        <v>0</v>
      </c>
      <c r="O207" s="222" t="str">
        <f t="shared" si="21"/>
        <v xml:space="preserve"> </v>
      </c>
      <c r="P207" s="222" t="str">
        <f t="shared" si="22"/>
        <v xml:space="preserve"> </v>
      </c>
      <c r="Q207" s="222" t="str">
        <f t="shared" si="23"/>
        <v xml:space="preserve"> </v>
      </c>
      <c r="R207" s="47"/>
      <c r="S207" s="47"/>
      <c r="T207" s="47"/>
      <c r="U207" s="47">
        <v>1</v>
      </c>
    </row>
    <row r="208" spans="1:21" ht="18.75" customHeight="1" x14ac:dyDescent="0.25">
      <c r="A208" s="50" t="s">
        <v>36</v>
      </c>
      <c r="B208" s="1" t="s">
        <v>624</v>
      </c>
      <c r="C208" s="1" t="s">
        <v>624</v>
      </c>
      <c r="D208" s="57"/>
      <c r="E208" s="57"/>
      <c r="F208" s="57">
        <v>25</v>
      </c>
      <c r="G208" s="69">
        <v>25</v>
      </c>
      <c r="H208" s="57">
        <v>27200</v>
      </c>
      <c r="I208" s="57"/>
      <c r="J208" s="221">
        <f t="shared" si="24"/>
        <v>2266.6666666666665</v>
      </c>
      <c r="K208" s="1">
        <v>27200</v>
      </c>
      <c r="L208" s="58">
        <f t="shared" si="27"/>
        <v>0</v>
      </c>
      <c r="M208" s="58">
        <f t="shared" si="25"/>
        <v>0</v>
      </c>
      <c r="N208" s="58">
        <f t="shared" si="26"/>
        <v>1.1029411764705883E-2</v>
      </c>
      <c r="O208" s="222" t="str">
        <f t="shared" si="21"/>
        <v xml:space="preserve"> </v>
      </c>
      <c r="P208" s="222" t="str">
        <f t="shared" si="22"/>
        <v xml:space="preserve"> </v>
      </c>
      <c r="Q208" s="222" t="str">
        <f t="shared" si="23"/>
        <v xml:space="preserve"> </v>
      </c>
      <c r="R208" s="47"/>
      <c r="S208" s="47"/>
      <c r="T208" s="47"/>
      <c r="U208" s="47">
        <v>1</v>
      </c>
    </row>
    <row r="209" spans="1:21" ht="39" x14ac:dyDescent="0.25">
      <c r="A209" s="50" t="s">
        <v>106</v>
      </c>
      <c r="B209" s="1" t="s">
        <v>624</v>
      </c>
      <c r="C209" s="1" t="s">
        <v>624</v>
      </c>
      <c r="D209" s="57">
        <v>25</v>
      </c>
      <c r="E209" s="57"/>
      <c r="F209" s="57"/>
      <c r="G209" s="69">
        <v>25</v>
      </c>
      <c r="H209" s="57">
        <v>60692</v>
      </c>
      <c r="I209" s="57"/>
      <c r="J209" s="221">
        <f t="shared" si="24"/>
        <v>5057.666666666667</v>
      </c>
      <c r="K209" s="1">
        <v>60692</v>
      </c>
      <c r="L209" s="58">
        <f t="shared" si="27"/>
        <v>4.9429908389903117E-3</v>
      </c>
      <c r="M209" s="58">
        <f t="shared" si="25"/>
        <v>0</v>
      </c>
      <c r="N209" s="58">
        <f t="shared" si="26"/>
        <v>0</v>
      </c>
      <c r="O209" s="222" t="str">
        <f t="shared" si="21"/>
        <v xml:space="preserve"> </v>
      </c>
      <c r="P209" s="222" t="str">
        <f t="shared" si="22"/>
        <v xml:space="preserve"> </v>
      </c>
      <c r="Q209" s="222" t="str">
        <f t="shared" si="23"/>
        <v xml:space="preserve"> </v>
      </c>
      <c r="R209" s="47"/>
      <c r="S209" s="47"/>
      <c r="T209" s="47"/>
      <c r="U209" s="47">
        <v>1</v>
      </c>
    </row>
    <row r="210" spans="1:21" ht="26.25" x14ac:dyDescent="0.25">
      <c r="A210" s="50" t="s">
        <v>25</v>
      </c>
      <c r="B210" s="1" t="s">
        <v>801</v>
      </c>
      <c r="C210" s="1" t="s">
        <v>801</v>
      </c>
      <c r="D210" s="57"/>
      <c r="E210" s="57"/>
      <c r="F210" s="57"/>
      <c r="G210" s="69"/>
      <c r="H210" s="57">
        <v>42944</v>
      </c>
      <c r="I210" s="57"/>
      <c r="J210" s="221">
        <f t="shared" si="24"/>
        <v>3578.6666666666665</v>
      </c>
      <c r="K210" s="1">
        <v>42944</v>
      </c>
      <c r="L210" s="58">
        <f t="shared" si="27"/>
        <v>0</v>
      </c>
      <c r="M210" s="58">
        <f t="shared" si="25"/>
        <v>0</v>
      </c>
      <c r="N210" s="58">
        <f t="shared" si="26"/>
        <v>0</v>
      </c>
      <c r="O210" s="222" t="str">
        <f t="shared" si="21"/>
        <v xml:space="preserve"> </v>
      </c>
      <c r="P210" s="222" t="str">
        <f t="shared" si="22"/>
        <v xml:space="preserve"> </v>
      </c>
      <c r="Q210" s="222" t="str">
        <f t="shared" si="23"/>
        <v xml:space="preserve"> </v>
      </c>
      <c r="R210" s="47"/>
      <c r="S210" s="47"/>
      <c r="T210" s="47"/>
      <c r="U210" s="47">
        <v>1</v>
      </c>
    </row>
    <row r="211" spans="1:21" ht="19.5" customHeight="1" x14ac:dyDescent="0.25">
      <c r="A211" s="49" t="s">
        <v>577</v>
      </c>
      <c r="B211" s="1" t="s">
        <v>646</v>
      </c>
      <c r="C211" s="1" t="s">
        <v>646</v>
      </c>
      <c r="D211" s="57"/>
      <c r="E211" s="57"/>
      <c r="F211" s="57">
        <v>125</v>
      </c>
      <c r="G211" s="69">
        <v>125</v>
      </c>
      <c r="H211" s="57">
        <v>41140</v>
      </c>
      <c r="I211" s="57"/>
      <c r="J211" s="221">
        <f t="shared" si="24"/>
        <v>3428.3333333333335</v>
      </c>
      <c r="K211" s="9">
        <v>41140</v>
      </c>
      <c r="L211" s="58">
        <f t="shared" si="27"/>
        <v>0</v>
      </c>
      <c r="M211" s="58">
        <f t="shared" si="25"/>
        <v>0</v>
      </c>
      <c r="N211" s="58">
        <f t="shared" si="26"/>
        <v>3.6460865337870685E-2</v>
      </c>
      <c r="O211" s="222" t="str">
        <f t="shared" si="21"/>
        <v xml:space="preserve"> </v>
      </c>
      <c r="P211" s="222" t="str">
        <f t="shared" si="22"/>
        <v xml:space="preserve"> </v>
      </c>
      <c r="Q211" s="222" t="str">
        <f t="shared" si="23"/>
        <v xml:space="preserve"> </v>
      </c>
      <c r="R211" s="47"/>
      <c r="S211" s="47"/>
      <c r="T211" s="47"/>
      <c r="U211" s="47">
        <v>1</v>
      </c>
    </row>
    <row r="212" spans="1:21" x14ac:dyDescent="0.25">
      <c r="A212" s="23" t="s">
        <v>1437</v>
      </c>
      <c r="B212" s="1"/>
      <c r="C212" s="1"/>
      <c r="D212" s="57"/>
      <c r="E212" s="57"/>
      <c r="F212" s="57"/>
      <c r="G212" s="69"/>
      <c r="H212" s="57">
        <v>32667</v>
      </c>
      <c r="I212" s="57"/>
      <c r="J212" s="221">
        <f t="shared" si="24"/>
        <v>2722.25</v>
      </c>
      <c r="K212" s="9">
        <v>32667</v>
      </c>
      <c r="L212" s="58">
        <f t="shared" si="27"/>
        <v>0</v>
      </c>
      <c r="M212" s="58">
        <f t="shared" si="25"/>
        <v>0</v>
      </c>
      <c r="N212" s="58">
        <f t="shared" si="26"/>
        <v>0</v>
      </c>
      <c r="O212" s="222" t="str">
        <f t="shared" si="21"/>
        <v xml:space="preserve"> </v>
      </c>
      <c r="P212" s="222" t="str">
        <f t="shared" si="22"/>
        <v xml:space="preserve"> </v>
      </c>
      <c r="Q212" s="222" t="str">
        <f t="shared" si="23"/>
        <v xml:space="preserve"> </v>
      </c>
      <c r="R212" s="47"/>
      <c r="S212" s="47"/>
      <c r="T212" s="47"/>
      <c r="U212" s="47">
        <v>1</v>
      </c>
    </row>
    <row r="213" spans="1:21" x14ac:dyDescent="0.25">
      <c r="A213" s="50" t="s">
        <v>107</v>
      </c>
      <c r="B213" s="1"/>
      <c r="C213" s="1"/>
      <c r="D213" s="57"/>
      <c r="E213" s="57"/>
      <c r="F213" s="57"/>
      <c r="G213" s="69"/>
      <c r="H213" s="57">
        <v>32667</v>
      </c>
      <c r="I213" s="57"/>
      <c r="J213" s="221">
        <f t="shared" si="24"/>
        <v>2722.25</v>
      </c>
      <c r="K213" s="1">
        <v>32667</v>
      </c>
      <c r="L213" s="58">
        <f t="shared" si="27"/>
        <v>0</v>
      </c>
      <c r="M213" s="58">
        <f t="shared" si="25"/>
        <v>0</v>
      </c>
      <c r="N213" s="58">
        <f t="shared" si="26"/>
        <v>0</v>
      </c>
      <c r="O213" s="222" t="str">
        <f t="shared" si="21"/>
        <v xml:space="preserve"> </v>
      </c>
      <c r="P213" s="222" t="str">
        <f t="shared" si="22"/>
        <v xml:space="preserve"> </v>
      </c>
      <c r="Q213" s="222" t="str">
        <f t="shared" si="23"/>
        <v xml:space="preserve"> </v>
      </c>
      <c r="R213" s="47"/>
      <c r="S213" s="47"/>
      <c r="T213" s="47"/>
      <c r="U213" s="47">
        <v>1</v>
      </c>
    </row>
    <row r="214" spans="1:21" x14ac:dyDescent="0.25">
      <c r="A214" s="50" t="s">
        <v>578</v>
      </c>
      <c r="B214" s="1"/>
      <c r="C214" s="1"/>
      <c r="D214" s="57"/>
      <c r="E214" s="57"/>
      <c r="F214" s="57"/>
      <c r="G214" s="69"/>
      <c r="H214" s="57">
        <v>42958</v>
      </c>
      <c r="I214" s="57"/>
      <c r="J214" s="221">
        <f t="shared" si="24"/>
        <v>3579.8333333333335</v>
      </c>
      <c r="K214" s="1">
        <v>42958</v>
      </c>
      <c r="L214" s="58">
        <f t="shared" si="27"/>
        <v>0</v>
      </c>
      <c r="M214" s="58">
        <f t="shared" si="25"/>
        <v>0</v>
      </c>
      <c r="N214" s="58">
        <f t="shared" si="26"/>
        <v>0</v>
      </c>
      <c r="O214" s="222" t="str">
        <f t="shared" si="21"/>
        <v xml:space="preserve"> </v>
      </c>
      <c r="P214" s="222" t="str">
        <f t="shared" si="22"/>
        <v xml:space="preserve"> </v>
      </c>
      <c r="Q214" s="222" t="str">
        <f t="shared" si="23"/>
        <v xml:space="preserve"> </v>
      </c>
      <c r="R214" s="47"/>
      <c r="S214" s="47"/>
      <c r="T214" s="47"/>
      <c r="U214" s="47">
        <v>1</v>
      </c>
    </row>
    <row r="215" spans="1:21" x14ac:dyDescent="0.25">
      <c r="A215" s="50" t="s">
        <v>175</v>
      </c>
      <c r="B215" s="1"/>
      <c r="C215" s="1"/>
      <c r="D215" s="57"/>
      <c r="E215" s="57"/>
      <c r="F215" s="57"/>
      <c r="G215" s="69"/>
      <c r="H215" s="57">
        <v>44390</v>
      </c>
      <c r="I215" s="57"/>
      <c r="J215" s="221">
        <f t="shared" si="24"/>
        <v>3699.1666666666665</v>
      </c>
      <c r="K215" s="1">
        <v>44390</v>
      </c>
      <c r="L215" s="58">
        <f t="shared" si="27"/>
        <v>0</v>
      </c>
      <c r="M215" s="58">
        <f t="shared" si="25"/>
        <v>0</v>
      </c>
      <c r="N215" s="58">
        <f t="shared" si="26"/>
        <v>0</v>
      </c>
      <c r="O215" s="222" t="str">
        <f t="shared" si="21"/>
        <v xml:space="preserve"> </v>
      </c>
      <c r="P215" s="222" t="str">
        <f t="shared" si="22"/>
        <v xml:space="preserve"> </v>
      </c>
      <c r="Q215" s="222" t="str">
        <f t="shared" si="23"/>
        <v xml:space="preserve"> </v>
      </c>
      <c r="R215" s="47"/>
      <c r="S215" s="47"/>
      <c r="T215" s="47"/>
      <c r="U215" s="47">
        <v>1</v>
      </c>
    </row>
    <row r="216" spans="1:21" ht="21.75" customHeight="1" x14ac:dyDescent="0.25">
      <c r="A216" s="50" t="s">
        <v>70</v>
      </c>
      <c r="B216" s="1" t="s">
        <v>679</v>
      </c>
      <c r="C216" s="1" t="s">
        <v>679</v>
      </c>
      <c r="D216" s="57">
        <v>61.83</v>
      </c>
      <c r="E216" s="57">
        <v>71.39</v>
      </c>
      <c r="F216" s="57"/>
      <c r="G216" s="69">
        <f>61.83+71.39</f>
        <v>133.22</v>
      </c>
      <c r="H216" s="57">
        <v>47639</v>
      </c>
      <c r="I216" s="57"/>
      <c r="J216" s="221">
        <f t="shared" si="24"/>
        <v>3969.9166666666665</v>
      </c>
      <c r="K216" s="1">
        <v>47639</v>
      </c>
      <c r="L216" s="58">
        <f t="shared" si="27"/>
        <v>1.5574634228258361E-2</v>
      </c>
      <c r="M216" s="58">
        <f t="shared" si="25"/>
        <v>1.7982745229748735E-2</v>
      </c>
      <c r="N216" s="58">
        <f t="shared" si="26"/>
        <v>0</v>
      </c>
      <c r="O216" s="222" t="str">
        <f t="shared" si="21"/>
        <v xml:space="preserve"> </v>
      </c>
      <c r="P216" s="222" t="str">
        <f t="shared" si="22"/>
        <v xml:space="preserve"> </v>
      </c>
      <c r="Q216" s="222" t="str">
        <f t="shared" si="23"/>
        <v xml:space="preserve"> </v>
      </c>
      <c r="R216" s="47"/>
      <c r="S216" s="47">
        <v>1</v>
      </c>
      <c r="T216" s="47"/>
      <c r="U216" s="47">
        <v>1</v>
      </c>
    </row>
    <row r="217" spans="1:21" ht="19.5" customHeight="1" x14ac:dyDescent="0.25">
      <c r="A217" s="50" t="s">
        <v>804</v>
      </c>
      <c r="B217" s="1" t="s">
        <v>1014</v>
      </c>
      <c r="C217" s="1" t="s">
        <v>1014</v>
      </c>
      <c r="D217" s="57"/>
      <c r="E217" s="57"/>
      <c r="F217" s="57"/>
      <c r="G217" s="69">
        <f>(61+80)/2</f>
        <v>70.5</v>
      </c>
      <c r="H217" s="57">
        <v>19356</v>
      </c>
      <c r="I217" s="57"/>
      <c r="J217" s="221">
        <f t="shared" si="24"/>
        <v>1613</v>
      </c>
      <c r="K217" s="1">
        <v>19356</v>
      </c>
      <c r="L217" s="58">
        <f t="shared" si="27"/>
        <v>0</v>
      </c>
      <c r="M217" s="58">
        <f t="shared" si="25"/>
        <v>0</v>
      </c>
      <c r="N217" s="58">
        <f t="shared" si="26"/>
        <v>0</v>
      </c>
      <c r="O217" s="222" t="str">
        <f t="shared" si="21"/>
        <v xml:space="preserve"> </v>
      </c>
      <c r="P217" s="222" t="str">
        <f t="shared" si="22"/>
        <v xml:space="preserve"> </v>
      </c>
      <c r="Q217" s="222" t="str">
        <f t="shared" si="23"/>
        <v xml:space="preserve"> </v>
      </c>
      <c r="R217" s="47"/>
      <c r="S217" s="47"/>
      <c r="T217" s="47"/>
      <c r="U217" s="47">
        <v>1</v>
      </c>
    </row>
    <row r="218" spans="1:21" x14ac:dyDescent="0.25">
      <c r="A218" s="50" t="s">
        <v>79</v>
      </c>
      <c r="B218" s="1"/>
      <c r="C218" s="1"/>
      <c r="D218" s="57"/>
      <c r="E218" s="57"/>
      <c r="F218" s="57"/>
      <c r="G218" s="69"/>
      <c r="H218" s="57">
        <v>28277</v>
      </c>
      <c r="I218" s="57"/>
      <c r="J218" s="221">
        <f t="shared" si="24"/>
        <v>2356.4166666666665</v>
      </c>
      <c r="K218" s="1">
        <v>28277</v>
      </c>
      <c r="L218" s="58">
        <f t="shared" si="27"/>
        <v>0</v>
      </c>
      <c r="M218" s="58">
        <f t="shared" si="25"/>
        <v>0</v>
      </c>
      <c r="N218" s="58">
        <f t="shared" si="26"/>
        <v>0</v>
      </c>
      <c r="O218" s="222" t="str">
        <f t="shared" si="21"/>
        <v xml:space="preserve"> </v>
      </c>
      <c r="P218" s="222" t="str">
        <f t="shared" si="22"/>
        <v xml:space="preserve"> </v>
      </c>
      <c r="Q218" s="222" t="str">
        <f t="shared" si="23"/>
        <v xml:space="preserve"> </v>
      </c>
      <c r="R218" s="47"/>
      <c r="S218" s="47"/>
      <c r="T218" s="47"/>
      <c r="U218" s="47">
        <v>1</v>
      </c>
    </row>
    <row r="219" spans="1:21" x14ac:dyDescent="0.25">
      <c r="A219" s="50" t="s">
        <v>71</v>
      </c>
      <c r="B219" s="1"/>
      <c r="C219" s="1"/>
      <c r="D219" s="57"/>
      <c r="E219" s="57"/>
      <c r="F219" s="57"/>
      <c r="G219" s="69"/>
      <c r="H219" s="57">
        <v>52679</v>
      </c>
      <c r="I219" s="57"/>
      <c r="J219" s="221">
        <f t="shared" si="24"/>
        <v>4389.916666666667</v>
      </c>
      <c r="K219" s="1">
        <v>52679</v>
      </c>
      <c r="L219" s="58">
        <f t="shared" si="27"/>
        <v>0</v>
      </c>
      <c r="M219" s="58">
        <f t="shared" si="25"/>
        <v>0</v>
      </c>
      <c r="N219" s="58">
        <f t="shared" si="26"/>
        <v>0</v>
      </c>
      <c r="O219" s="222" t="str">
        <f t="shared" si="21"/>
        <v xml:space="preserve"> </v>
      </c>
      <c r="P219" s="222" t="str">
        <f t="shared" si="22"/>
        <v xml:space="preserve"> </v>
      </c>
      <c r="Q219" s="222" t="str">
        <f t="shared" si="23"/>
        <v xml:space="preserve"> </v>
      </c>
      <c r="R219" s="47"/>
      <c r="S219" s="47"/>
      <c r="T219" s="47"/>
      <c r="U219" s="47">
        <v>1</v>
      </c>
    </row>
    <row r="220" spans="1:21" x14ac:dyDescent="0.25">
      <c r="A220" s="50" t="s">
        <v>579</v>
      </c>
      <c r="B220" s="1"/>
      <c r="C220" s="1"/>
      <c r="D220" s="57"/>
      <c r="E220" s="57"/>
      <c r="F220" s="57"/>
      <c r="G220" s="69"/>
      <c r="H220" s="57">
        <v>73523</v>
      </c>
      <c r="I220" s="57"/>
      <c r="J220" s="221">
        <f t="shared" si="24"/>
        <v>6126.916666666667</v>
      </c>
      <c r="K220" s="1">
        <v>73523</v>
      </c>
      <c r="L220" s="58">
        <f t="shared" si="27"/>
        <v>0</v>
      </c>
      <c r="M220" s="58">
        <f t="shared" si="25"/>
        <v>0</v>
      </c>
      <c r="N220" s="58">
        <f t="shared" si="26"/>
        <v>0</v>
      </c>
      <c r="O220" s="222" t="str">
        <f t="shared" si="21"/>
        <v xml:space="preserve"> </v>
      </c>
      <c r="P220" s="222" t="str">
        <f t="shared" si="22"/>
        <v xml:space="preserve"> </v>
      </c>
      <c r="Q220" s="222" t="str">
        <f t="shared" si="23"/>
        <v xml:space="preserve"> </v>
      </c>
      <c r="R220" s="47"/>
      <c r="S220" s="47"/>
      <c r="T220" s="47"/>
      <c r="U220" s="47">
        <v>1</v>
      </c>
    </row>
    <row r="221" spans="1:21" x14ac:dyDescent="0.25">
      <c r="A221" s="50" t="s">
        <v>580</v>
      </c>
      <c r="B221" s="1"/>
      <c r="C221" s="1"/>
      <c r="D221" s="57"/>
      <c r="E221" s="57"/>
      <c r="F221" s="57"/>
      <c r="G221" s="69"/>
      <c r="H221" s="57">
        <v>49726</v>
      </c>
      <c r="I221" s="57"/>
      <c r="J221" s="221">
        <f t="shared" si="24"/>
        <v>4143.833333333333</v>
      </c>
      <c r="K221" s="1">
        <v>49726</v>
      </c>
      <c r="L221" s="58">
        <f t="shared" si="27"/>
        <v>0</v>
      </c>
      <c r="M221" s="58">
        <f t="shared" si="25"/>
        <v>0</v>
      </c>
      <c r="N221" s="58">
        <f t="shared" si="26"/>
        <v>0</v>
      </c>
      <c r="O221" s="222" t="str">
        <f t="shared" si="21"/>
        <v xml:space="preserve"> </v>
      </c>
      <c r="P221" s="222" t="str">
        <f t="shared" si="22"/>
        <v xml:space="preserve"> </v>
      </c>
      <c r="Q221" s="222" t="str">
        <f t="shared" si="23"/>
        <v xml:space="preserve"> </v>
      </c>
      <c r="R221" s="47"/>
      <c r="S221" s="47"/>
      <c r="T221" s="47"/>
      <c r="U221" s="47">
        <v>1</v>
      </c>
    </row>
    <row r="222" spans="1:21" x14ac:dyDescent="0.25">
      <c r="A222" s="50" t="s">
        <v>176</v>
      </c>
      <c r="B222" s="1"/>
      <c r="C222" s="1"/>
      <c r="D222" s="57"/>
      <c r="E222" s="57"/>
      <c r="F222" s="57"/>
      <c r="G222" s="69"/>
      <c r="H222" s="57">
        <v>46037</v>
      </c>
      <c r="I222" s="57"/>
      <c r="J222" s="221">
        <f t="shared" si="24"/>
        <v>3836.4166666666665</v>
      </c>
      <c r="K222" s="1">
        <v>46037</v>
      </c>
      <c r="L222" s="58">
        <f t="shared" si="27"/>
        <v>0</v>
      </c>
      <c r="M222" s="58">
        <f t="shared" si="25"/>
        <v>0</v>
      </c>
      <c r="N222" s="58">
        <f t="shared" si="26"/>
        <v>0</v>
      </c>
      <c r="O222" s="222" t="str">
        <f t="shared" si="21"/>
        <v xml:space="preserve"> </v>
      </c>
      <c r="P222" s="222" t="str">
        <f t="shared" si="22"/>
        <v xml:space="preserve"> </v>
      </c>
      <c r="Q222" s="222" t="str">
        <f t="shared" si="23"/>
        <v xml:space="preserve"> </v>
      </c>
      <c r="R222" s="47"/>
      <c r="S222" s="47"/>
      <c r="T222" s="47"/>
      <c r="U222" s="47">
        <v>1</v>
      </c>
    </row>
    <row r="223" spans="1:21" ht="18" customHeight="1" x14ac:dyDescent="0.25">
      <c r="A223" s="50" t="s">
        <v>205</v>
      </c>
      <c r="B223" s="1" t="s">
        <v>614</v>
      </c>
      <c r="C223" s="1" t="s">
        <v>614</v>
      </c>
      <c r="D223" s="57">
        <v>25</v>
      </c>
      <c r="E223" s="57"/>
      <c r="F223" s="57"/>
      <c r="G223" s="69">
        <v>75.5</v>
      </c>
      <c r="H223" s="57">
        <v>40455</v>
      </c>
      <c r="I223" s="57"/>
      <c r="J223" s="221">
        <f t="shared" si="24"/>
        <v>3371.25</v>
      </c>
      <c r="K223" s="1">
        <v>40455</v>
      </c>
      <c r="L223" s="58">
        <f t="shared" si="27"/>
        <v>7.4156470152020766E-3</v>
      </c>
      <c r="M223" s="58">
        <f t="shared" si="25"/>
        <v>0</v>
      </c>
      <c r="N223" s="58">
        <f t="shared" si="26"/>
        <v>0</v>
      </c>
      <c r="O223" s="222" t="str">
        <f t="shared" si="21"/>
        <v xml:space="preserve"> </v>
      </c>
      <c r="P223" s="222" t="str">
        <f t="shared" si="22"/>
        <v xml:space="preserve"> </v>
      </c>
      <c r="Q223" s="222" t="str">
        <f t="shared" si="23"/>
        <v xml:space="preserve"> </v>
      </c>
      <c r="R223" s="47"/>
      <c r="S223" s="47"/>
      <c r="T223" s="47"/>
      <c r="U223" s="47">
        <v>1</v>
      </c>
    </row>
    <row r="224" spans="1:21" ht="21" customHeight="1" x14ac:dyDescent="0.25">
      <c r="A224" s="50" t="s">
        <v>177</v>
      </c>
      <c r="B224" s="1" t="s">
        <v>827</v>
      </c>
      <c r="C224" s="1" t="s">
        <v>827</v>
      </c>
      <c r="D224" s="57"/>
      <c r="E224" s="57">
        <v>124</v>
      </c>
      <c r="F224" s="57"/>
      <c r="G224" s="69">
        <f>1484/12</f>
        <v>123.66666666666667</v>
      </c>
      <c r="H224" s="57">
        <v>46037</v>
      </c>
      <c r="I224" s="57"/>
      <c r="J224" s="221">
        <f t="shared" si="24"/>
        <v>3836.4166666666665</v>
      </c>
      <c r="K224" s="1">
        <v>46037</v>
      </c>
      <c r="L224" s="58">
        <f t="shared" si="27"/>
        <v>0</v>
      </c>
      <c r="M224" s="58">
        <f t="shared" si="25"/>
        <v>3.2321828094793323E-2</v>
      </c>
      <c r="N224" s="58">
        <f t="shared" si="26"/>
        <v>0</v>
      </c>
      <c r="O224" s="222" t="str">
        <f t="shared" si="21"/>
        <v xml:space="preserve"> </v>
      </c>
      <c r="P224" s="222">
        <f t="shared" si="22"/>
        <v>1</v>
      </c>
      <c r="Q224" s="222" t="str">
        <f t="shared" si="23"/>
        <v xml:space="preserve"> </v>
      </c>
      <c r="R224" s="47"/>
      <c r="S224" s="47"/>
      <c r="T224" s="47">
        <v>1</v>
      </c>
      <c r="U224" s="47">
        <v>1</v>
      </c>
    </row>
    <row r="225" spans="1:21" x14ac:dyDescent="0.25">
      <c r="A225" s="50" t="s">
        <v>178</v>
      </c>
      <c r="B225" s="1"/>
      <c r="C225" s="1"/>
      <c r="D225" s="57"/>
      <c r="E225" s="57"/>
      <c r="F225" s="57"/>
      <c r="G225" s="69"/>
      <c r="H225" s="57">
        <v>57639</v>
      </c>
      <c r="I225" s="57"/>
      <c r="J225" s="221">
        <f t="shared" si="24"/>
        <v>4803.25</v>
      </c>
      <c r="K225" s="1">
        <v>57639</v>
      </c>
      <c r="L225" s="58">
        <f t="shared" si="27"/>
        <v>0</v>
      </c>
      <c r="M225" s="58">
        <f t="shared" si="25"/>
        <v>0</v>
      </c>
      <c r="N225" s="58">
        <f t="shared" si="26"/>
        <v>0</v>
      </c>
      <c r="O225" s="222" t="str">
        <f t="shared" si="21"/>
        <v xml:space="preserve"> </v>
      </c>
      <c r="P225" s="222" t="str">
        <f t="shared" si="22"/>
        <v xml:space="preserve"> </v>
      </c>
      <c r="Q225" s="222" t="str">
        <f t="shared" si="23"/>
        <v xml:space="preserve"> </v>
      </c>
      <c r="R225" s="47"/>
      <c r="S225" s="47"/>
      <c r="T225" s="47"/>
      <c r="U225" s="47">
        <v>1</v>
      </c>
    </row>
    <row r="226" spans="1:21" x14ac:dyDescent="0.25">
      <c r="A226" s="50" t="s">
        <v>581</v>
      </c>
      <c r="B226" s="1"/>
      <c r="C226" s="1"/>
      <c r="D226" s="57"/>
      <c r="E226" s="57"/>
      <c r="F226" s="57"/>
      <c r="G226" s="69"/>
      <c r="H226" s="57">
        <v>25395</v>
      </c>
      <c r="I226" s="57"/>
      <c r="J226" s="221">
        <f t="shared" si="24"/>
        <v>2116.25</v>
      </c>
      <c r="K226" s="1">
        <v>25395</v>
      </c>
      <c r="L226" s="58">
        <f t="shared" si="27"/>
        <v>0</v>
      </c>
      <c r="M226" s="58">
        <f t="shared" si="25"/>
        <v>0</v>
      </c>
      <c r="N226" s="58">
        <f t="shared" si="26"/>
        <v>0</v>
      </c>
      <c r="O226" s="222" t="str">
        <f t="shared" si="21"/>
        <v xml:space="preserve"> </v>
      </c>
      <c r="P226" s="222" t="str">
        <f t="shared" si="22"/>
        <v xml:space="preserve"> </v>
      </c>
      <c r="Q226" s="222" t="str">
        <f t="shared" si="23"/>
        <v xml:space="preserve"> </v>
      </c>
      <c r="R226" s="47"/>
      <c r="S226" s="47"/>
      <c r="T226" s="47"/>
      <c r="U226" s="47">
        <v>1</v>
      </c>
    </row>
    <row r="227" spans="1:21" ht="21.75" customHeight="1" x14ac:dyDescent="0.25">
      <c r="A227" s="50" t="s">
        <v>206</v>
      </c>
      <c r="B227" s="1"/>
      <c r="C227" s="1" t="s">
        <v>1254</v>
      </c>
      <c r="D227" s="57"/>
      <c r="E227" s="57"/>
      <c r="F227" s="57"/>
      <c r="G227" s="69"/>
      <c r="H227" s="57">
        <v>35104</v>
      </c>
      <c r="I227" s="57"/>
      <c r="J227" s="221">
        <f t="shared" si="24"/>
        <v>2925.3333333333335</v>
      </c>
      <c r="K227" s="1">
        <v>35104</v>
      </c>
      <c r="L227" s="58">
        <f t="shared" si="27"/>
        <v>0</v>
      </c>
      <c r="M227" s="58">
        <f t="shared" si="25"/>
        <v>0</v>
      </c>
      <c r="N227" s="58">
        <f t="shared" si="26"/>
        <v>0</v>
      </c>
      <c r="O227" s="222" t="str">
        <f t="shared" ref="O227:O280" si="28">IF(L227&gt;2.5%,1," ")</f>
        <v xml:space="preserve"> </v>
      </c>
      <c r="P227" s="222" t="str">
        <f t="shared" ref="P227:P280" si="29">IF(M227&gt;2%,1," ")</f>
        <v xml:space="preserve"> </v>
      </c>
      <c r="Q227" s="222" t="str">
        <f t="shared" ref="Q227:Q280" si="30">IF(N227&gt;4.5%,1," ")</f>
        <v xml:space="preserve"> </v>
      </c>
      <c r="R227" s="47"/>
      <c r="S227" s="47"/>
      <c r="T227" s="47"/>
      <c r="U227" s="47">
        <v>1</v>
      </c>
    </row>
    <row r="228" spans="1:21" x14ac:dyDescent="0.25">
      <c r="A228" s="50" t="s">
        <v>207</v>
      </c>
      <c r="B228" s="1"/>
      <c r="C228" s="1"/>
      <c r="D228" s="57"/>
      <c r="E228" s="57"/>
      <c r="F228" s="57"/>
      <c r="G228" s="69"/>
      <c r="H228" s="57">
        <v>35104</v>
      </c>
      <c r="I228" s="57"/>
      <c r="J228" s="221">
        <f t="shared" si="24"/>
        <v>2925.3333333333335</v>
      </c>
      <c r="K228" s="1">
        <v>35104</v>
      </c>
      <c r="L228" s="58">
        <f t="shared" si="27"/>
        <v>0</v>
      </c>
      <c r="M228" s="58">
        <f t="shared" si="25"/>
        <v>0</v>
      </c>
      <c r="N228" s="58">
        <f t="shared" si="26"/>
        <v>0</v>
      </c>
      <c r="O228" s="222" t="str">
        <f t="shared" si="28"/>
        <v xml:space="preserve"> </v>
      </c>
      <c r="P228" s="222" t="str">
        <f t="shared" si="29"/>
        <v xml:space="preserve"> </v>
      </c>
      <c r="Q228" s="222" t="str">
        <f t="shared" si="30"/>
        <v xml:space="preserve"> </v>
      </c>
      <c r="R228" s="47"/>
      <c r="S228" s="47"/>
      <c r="T228" s="47"/>
      <c r="U228" s="47">
        <v>1</v>
      </c>
    </row>
    <row r="229" spans="1:21" x14ac:dyDescent="0.25">
      <c r="A229" s="50" t="s">
        <v>179</v>
      </c>
      <c r="B229" s="1"/>
      <c r="C229" s="1"/>
      <c r="D229" s="57"/>
      <c r="E229" s="57"/>
      <c r="F229" s="57"/>
      <c r="G229" s="69"/>
      <c r="H229" s="57">
        <v>49306</v>
      </c>
      <c r="I229" s="57"/>
      <c r="J229" s="221">
        <f t="shared" si="24"/>
        <v>4108.833333333333</v>
      </c>
      <c r="K229" s="1">
        <v>49306</v>
      </c>
      <c r="L229" s="58">
        <f t="shared" si="27"/>
        <v>0</v>
      </c>
      <c r="M229" s="58">
        <f t="shared" si="25"/>
        <v>0</v>
      </c>
      <c r="N229" s="58">
        <f t="shared" si="26"/>
        <v>0</v>
      </c>
      <c r="O229" s="222" t="str">
        <f t="shared" si="28"/>
        <v xml:space="preserve"> </v>
      </c>
      <c r="P229" s="222" t="str">
        <f t="shared" si="29"/>
        <v xml:space="preserve"> </v>
      </c>
      <c r="Q229" s="222" t="str">
        <f t="shared" si="30"/>
        <v xml:space="preserve"> </v>
      </c>
      <c r="R229" s="47"/>
      <c r="S229" s="47"/>
      <c r="T229" s="47"/>
      <c r="U229" s="47">
        <v>1</v>
      </c>
    </row>
    <row r="230" spans="1:21" ht="19.5" customHeight="1" x14ac:dyDescent="0.25">
      <c r="A230" s="50" t="s">
        <v>582</v>
      </c>
      <c r="B230" s="1" t="s">
        <v>813</v>
      </c>
      <c r="C230" s="1" t="s">
        <v>813</v>
      </c>
      <c r="D230" s="57">
        <v>151</v>
      </c>
      <c r="E230" s="57"/>
      <c r="F230" s="57"/>
      <c r="G230" s="69">
        <v>151</v>
      </c>
      <c r="H230" s="57">
        <v>32500</v>
      </c>
      <c r="I230" s="57"/>
      <c r="J230" s="221">
        <f t="shared" si="24"/>
        <v>2708.3333333333335</v>
      </c>
      <c r="K230" s="1">
        <v>32500</v>
      </c>
      <c r="L230" s="58">
        <f t="shared" si="27"/>
        <v>5.5753846153846154E-2</v>
      </c>
      <c r="M230" s="58">
        <f t="shared" si="25"/>
        <v>0</v>
      </c>
      <c r="N230" s="58">
        <f t="shared" si="26"/>
        <v>0</v>
      </c>
      <c r="O230" s="222">
        <f t="shared" si="28"/>
        <v>1</v>
      </c>
      <c r="P230" s="222" t="str">
        <f t="shared" si="29"/>
        <v xml:space="preserve"> </v>
      </c>
      <c r="Q230" s="222" t="str">
        <f t="shared" si="30"/>
        <v xml:space="preserve"> </v>
      </c>
      <c r="R230" s="47"/>
      <c r="S230" s="47"/>
      <c r="T230" s="47"/>
      <c r="U230" s="47">
        <v>1</v>
      </c>
    </row>
    <row r="231" spans="1:21" x14ac:dyDescent="0.25">
      <c r="A231" s="50" t="s">
        <v>80</v>
      </c>
      <c r="B231" s="1"/>
      <c r="C231" s="1"/>
      <c r="D231" s="57"/>
      <c r="E231" s="57"/>
      <c r="F231" s="57"/>
      <c r="G231" s="69"/>
      <c r="H231" s="57">
        <v>48542</v>
      </c>
      <c r="I231" s="57"/>
      <c r="J231" s="221">
        <f t="shared" si="24"/>
        <v>4045.1666666666665</v>
      </c>
      <c r="K231" s="1">
        <v>48542</v>
      </c>
      <c r="L231" s="58">
        <f t="shared" si="27"/>
        <v>0</v>
      </c>
      <c r="M231" s="58">
        <f t="shared" si="25"/>
        <v>0</v>
      </c>
      <c r="N231" s="58">
        <f t="shared" si="26"/>
        <v>0</v>
      </c>
      <c r="O231" s="222" t="str">
        <f t="shared" si="28"/>
        <v xml:space="preserve"> </v>
      </c>
      <c r="P231" s="222" t="str">
        <f t="shared" si="29"/>
        <v xml:space="preserve"> </v>
      </c>
      <c r="Q231" s="222" t="str">
        <f t="shared" si="30"/>
        <v xml:space="preserve"> </v>
      </c>
      <c r="R231" s="47"/>
      <c r="S231" s="47"/>
      <c r="T231" s="47"/>
      <c r="U231" s="47">
        <v>1</v>
      </c>
    </row>
    <row r="232" spans="1:21" x14ac:dyDescent="0.25">
      <c r="A232" s="50" t="s">
        <v>583</v>
      </c>
      <c r="B232" s="1"/>
      <c r="C232" s="1"/>
      <c r="D232" s="57"/>
      <c r="E232" s="57"/>
      <c r="F232" s="57"/>
      <c r="G232" s="69"/>
      <c r="H232" s="57">
        <v>62750</v>
      </c>
      <c r="I232" s="57"/>
      <c r="J232" s="221">
        <f t="shared" si="24"/>
        <v>5229.166666666667</v>
      </c>
      <c r="K232" s="1">
        <v>62750</v>
      </c>
      <c r="L232" s="58">
        <f t="shared" si="27"/>
        <v>0</v>
      </c>
      <c r="M232" s="58">
        <f t="shared" si="25"/>
        <v>0</v>
      </c>
      <c r="N232" s="58">
        <f t="shared" si="26"/>
        <v>0</v>
      </c>
      <c r="O232" s="222" t="str">
        <f t="shared" si="28"/>
        <v xml:space="preserve"> </v>
      </c>
      <c r="P232" s="222" t="str">
        <f t="shared" si="29"/>
        <v xml:space="preserve"> </v>
      </c>
      <c r="Q232" s="222" t="str">
        <f t="shared" si="30"/>
        <v xml:space="preserve"> </v>
      </c>
      <c r="R232" s="47"/>
      <c r="S232" s="47"/>
      <c r="T232" s="47"/>
      <c r="U232" s="47">
        <v>1</v>
      </c>
    </row>
    <row r="233" spans="1:21" x14ac:dyDescent="0.25">
      <c r="A233" s="50" t="s">
        <v>584</v>
      </c>
      <c r="B233" s="1"/>
      <c r="C233" s="1"/>
      <c r="D233" s="57"/>
      <c r="E233" s="57"/>
      <c r="F233" s="57"/>
      <c r="G233" s="69"/>
      <c r="H233" s="57">
        <v>62750</v>
      </c>
      <c r="I233" s="57"/>
      <c r="J233" s="221">
        <f t="shared" si="24"/>
        <v>5229.166666666667</v>
      </c>
      <c r="K233" s="1">
        <v>62750</v>
      </c>
      <c r="L233" s="58">
        <f t="shared" si="27"/>
        <v>0</v>
      </c>
      <c r="M233" s="58">
        <f t="shared" si="25"/>
        <v>0</v>
      </c>
      <c r="N233" s="58">
        <f t="shared" si="26"/>
        <v>0</v>
      </c>
      <c r="O233" s="222" t="str">
        <f t="shared" si="28"/>
        <v xml:space="preserve"> </v>
      </c>
      <c r="P233" s="222" t="str">
        <f t="shared" si="29"/>
        <v xml:space="preserve"> </v>
      </c>
      <c r="Q233" s="222" t="str">
        <f t="shared" si="30"/>
        <v xml:space="preserve"> </v>
      </c>
      <c r="R233" s="47"/>
      <c r="S233" s="47"/>
      <c r="T233" s="47"/>
      <c r="U233" s="47">
        <v>1</v>
      </c>
    </row>
    <row r="234" spans="1:21" ht="19.5" customHeight="1" x14ac:dyDescent="0.25">
      <c r="A234" s="50" t="s">
        <v>108</v>
      </c>
      <c r="B234" s="1" t="s">
        <v>646</v>
      </c>
      <c r="C234" s="1" t="s">
        <v>646</v>
      </c>
      <c r="D234" s="57">
        <v>125</v>
      </c>
      <c r="E234" s="57"/>
      <c r="F234" s="57"/>
      <c r="G234" s="69">
        <v>125</v>
      </c>
      <c r="H234" s="57">
        <v>51277</v>
      </c>
      <c r="I234" s="57"/>
      <c r="J234" s="221">
        <f t="shared" si="24"/>
        <v>4273.083333333333</v>
      </c>
      <c r="K234" s="1">
        <v>51277</v>
      </c>
      <c r="L234" s="58">
        <f t="shared" si="27"/>
        <v>2.9252881408818772E-2</v>
      </c>
      <c r="M234" s="58">
        <f t="shared" si="25"/>
        <v>0</v>
      </c>
      <c r="N234" s="58">
        <f t="shared" si="26"/>
        <v>0</v>
      </c>
      <c r="O234" s="222">
        <f t="shared" si="28"/>
        <v>1</v>
      </c>
      <c r="P234" s="222" t="str">
        <f t="shared" si="29"/>
        <v xml:space="preserve"> </v>
      </c>
      <c r="Q234" s="222" t="str">
        <f t="shared" si="30"/>
        <v xml:space="preserve"> </v>
      </c>
      <c r="R234" s="47"/>
      <c r="S234" s="47"/>
      <c r="T234" s="47"/>
      <c r="U234" s="47">
        <v>1</v>
      </c>
    </row>
    <row r="235" spans="1:21" ht="22.5" customHeight="1" x14ac:dyDescent="0.25">
      <c r="A235" s="50" t="s">
        <v>72</v>
      </c>
      <c r="B235" s="1"/>
      <c r="C235" s="1" t="s">
        <v>1256</v>
      </c>
      <c r="D235" s="57"/>
      <c r="E235" s="57"/>
      <c r="F235" s="57"/>
      <c r="G235" s="69"/>
      <c r="H235" s="57">
        <v>50417</v>
      </c>
      <c r="I235" s="57"/>
      <c r="J235" s="221">
        <f t="shared" si="24"/>
        <v>4201.416666666667</v>
      </c>
      <c r="K235" s="1">
        <v>50417</v>
      </c>
      <c r="L235" s="58">
        <f t="shared" si="27"/>
        <v>0</v>
      </c>
      <c r="M235" s="58">
        <f t="shared" si="25"/>
        <v>0</v>
      </c>
      <c r="N235" s="58">
        <f t="shared" si="26"/>
        <v>0</v>
      </c>
      <c r="O235" s="222" t="str">
        <f t="shared" si="28"/>
        <v xml:space="preserve"> </v>
      </c>
      <c r="P235" s="222" t="str">
        <f t="shared" si="29"/>
        <v xml:space="preserve"> </v>
      </c>
      <c r="Q235" s="222" t="str">
        <f t="shared" si="30"/>
        <v xml:space="preserve"> </v>
      </c>
      <c r="R235" s="47"/>
      <c r="S235" s="47"/>
      <c r="T235" s="47"/>
      <c r="U235" s="47">
        <v>1</v>
      </c>
    </row>
    <row r="236" spans="1:21" ht="24" customHeight="1" x14ac:dyDescent="0.25">
      <c r="A236" s="50" t="s">
        <v>180</v>
      </c>
      <c r="B236" s="1" t="s">
        <v>646</v>
      </c>
      <c r="C236" s="1" t="s">
        <v>646</v>
      </c>
      <c r="D236" s="57"/>
      <c r="E236" s="57"/>
      <c r="F236" s="57">
        <v>125</v>
      </c>
      <c r="G236" s="69">
        <v>125</v>
      </c>
      <c r="H236" s="57">
        <v>99141</v>
      </c>
      <c r="I236" s="57"/>
      <c r="J236" s="221">
        <f t="shared" si="24"/>
        <v>8261.75</v>
      </c>
      <c r="K236" s="1">
        <v>99141</v>
      </c>
      <c r="L236" s="58">
        <f t="shared" si="27"/>
        <v>0</v>
      </c>
      <c r="M236" s="58">
        <f t="shared" si="25"/>
        <v>0</v>
      </c>
      <c r="N236" s="58">
        <f t="shared" si="26"/>
        <v>1.5129966411474566E-2</v>
      </c>
      <c r="O236" s="222" t="str">
        <f t="shared" si="28"/>
        <v xml:space="preserve"> </v>
      </c>
      <c r="P236" s="222" t="str">
        <f t="shared" si="29"/>
        <v xml:space="preserve"> </v>
      </c>
      <c r="Q236" s="222" t="str">
        <f t="shared" si="30"/>
        <v xml:space="preserve"> </v>
      </c>
      <c r="R236" s="47"/>
      <c r="S236" s="47"/>
      <c r="T236" s="47"/>
      <c r="U236" s="47">
        <v>1</v>
      </c>
    </row>
    <row r="237" spans="1:21" x14ac:dyDescent="0.25">
      <c r="A237" s="50" t="s">
        <v>585</v>
      </c>
      <c r="B237" s="1"/>
      <c r="C237" s="1"/>
      <c r="D237" s="57"/>
      <c r="E237" s="57"/>
      <c r="F237" s="57"/>
      <c r="G237" s="69"/>
      <c r="H237" s="57">
        <v>52396</v>
      </c>
      <c r="I237" s="57"/>
      <c r="J237" s="221">
        <f t="shared" si="24"/>
        <v>4366.333333333333</v>
      </c>
      <c r="K237" s="1">
        <v>52396</v>
      </c>
      <c r="L237" s="58">
        <f t="shared" si="27"/>
        <v>0</v>
      </c>
      <c r="M237" s="58">
        <f t="shared" si="25"/>
        <v>0</v>
      </c>
      <c r="N237" s="58">
        <f t="shared" si="26"/>
        <v>0</v>
      </c>
      <c r="O237" s="222" t="str">
        <f t="shared" si="28"/>
        <v xml:space="preserve"> </v>
      </c>
      <c r="P237" s="222" t="str">
        <f t="shared" si="29"/>
        <v xml:space="preserve"> </v>
      </c>
      <c r="Q237" s="222" t="str">
        <f t="shared" si="30"/>
        <v xml:space="preserve"> </v>
      </c>
      <c r="R237" s="47"/>
      <c r="S237" s="47"/>
      <c r="T237" s="47"/>
      <c r="U237" s="47">
        <v>1</v>
      </c>
    </row>
    <row r="238" spans="1:21" x14ac:dyDescent="0.25">
      <c r="A238" s="50" t="s">
        <v>575</v>
      </c>
      <c r="B238" s="1"/>
      <c r="C238" s="1"/>
      <c r="D238" s="57"/>
      <c r="E238" s="57"/>
      <c r="F238" s="57"/>
      <c r="G238" s="69"/>
      <c r="H238" s="57">
        <v>49732</v>
      </c>
      <c r="I238" s="57"/>
      <c r="J238" s="221">
        <f t="shared" si="24"/>
        <v>4144.333333333333</v>
      </c>
      <c r="K238" s="1">
        <v>49732</v>
      </c>
      <c r="L238" s="58">
        <f t="shared" si="27"/>
        <v>0</v>
      </c>
      <c r="M238" s="58">
        <f t="shared" si="25"/>
        <v>0</v>
      </c>
      <c r="N238" s="58">
        <f t="shared" si="26"/>
        <v>0</v>
      </c>
      <c r="O238" s="222" t="str">
        <f t="shared" si="28"/>
        <v xml:space="preserve"> </v>
      </c>
      <c r="P238" s="222" t="str">
        <f t="shared" si="29"/>
        <v xml:space="preserve"> </v>
      </c>
      <c r="Q238" s="222" t="str">
        <f t="shared" si="30"/>
        <v xml:space="preserve"> </v>
      </c>
      <c r="R238" s="47"/>
      <c r="S238" s="47"/>
      <c r="T238" s="47"/>
      <c r="U238" s="47">
        <v>1</v>
      </c>
    </row>
    <row r="239" spans="1:21" ht="39" x14ac:dyDescent="0.25">
      <c r="A239" s="50" t="s">
        <v>208</v>
      </c>
      <c r="B239" s="1" t="s">
        <v>624</v>
      </c>
      <c r="C239" s="1" t="s">
        <v>624</v>
      </c>
      <c r="D239" s="57">
        <v>25</v>
      </c>
      <c r="E239" s="57"/>
      <c r="F239" s="57"/>
      <c r="G239" s="69">
        <v>25</v>
      </c>
      <c r="H239" s="57">
        <v>32321</v>
      </c>
      <c r="I239" s="57"/>
      <c r="J239" s="221">
        <f t="shared" si="24"/>
        <v>2693.4166666666665</v>
      </c>
      <c r="K239" s="1">
        <v>32321</v>
      </c>
      <c r="L239" s="58">
        <f t="shared" si="27"/>
        <v>9.2818910305993013E-3</v>
      </c>
      <c r="M239" s="58">
        <f t="shared" si="25"/>
        <v>0</v>
      </c>
      <c r="N239" s="58">
        <f t="shared" si="26"/>
        <v>0</v>
      </c>
      <c r="O239" s="222" t="str">
        <f t="shared" si="28"/>
        <v xml:space="preserve"> </v>
      </c>
      <c r="P239" s="222" t="str">
        <f t="shared" si="29"/>
        <v xml:space="preserve"> </v>
      </c>
      <c r="Q239" s="222" t="str">
        <f t="shared" si="30"/>
        <v xml:space="preserve"> </v>
      </c>
      <c r="R239" s="47"/>
      <c r="S239" s="47"/>
      <c r="T239" s="47"/>
      <c r="U239" s="47">
        <v>1</v>
      </c>
    </row>
    <row r="240" spans="1:21" x14ac:dyDescent="0.25">
      <c r="A240" s="50" t="s">
        <v>139</v>
      </c>
      <c r="B240" s="1"/>
      <c r="C240" s="1"/>
      <c r="D240" s="57"/>
      <c r="E240" s="57"/>
      <c r="F240" s="57"/>
      <c r="G240" s="69"/>
      <c r="H240" s="57">
        <v>46037</v>
      </c>
      <c r="I240" s="57"/>
      <c r="J240" s="221">
        <f t="shared" si="24"/>
        <v>3836.4166666666665</v>
      </c>
      <c r="K240" s="1">
        <v>46037</v>
      </c>
      <c r="L240" s="58">
        <f t="shared" si="27"/>
        <v>0</v>
      </c>
      <c r="M240" s="58">
        <f t="shared" si="25"/>
        <v>0</v>
      </c>
      <c r="N240" s="58">
        <f t="shared" si="26"/>
        <v>0</v>
      </c>
      <c r="O240" s="222" t="str">
        <f t="shared" si="28"/>
        <v xml:space="preserve"> </v>
      </c>
      <c r="P240" s="222" t="str">
        <f t="shared" si="29"/>
        <v xml:space="preserve"> </v>
      </c>
      <c r="Q240" s="222" t="str">
        <f t="shared" si="30"/>
        <v xml:space="preserve"> </v>
      </c>
      <c r="R240" s="47"/>
      <c r="S240" s="47"/>
      <c r="T240" s="47"/>
      <c r="U240" s="47">
        <v>1</v>
      </c>
    </row>
    <row r="241" spans="1:21" x14ac:dyDescent="0.25">
      <c r="A241" s="50" t="s">
        <v>181</v>
      </c>
      <c r="B241" s="1"/>
      <c r="C241" s="1"/>
      <c r="D241" s="57"/>
      <c r="E241" s="57"/>
      <c r="F241" s="57"/>
      <c r="G241" s="69"/>
      <c r="H241" s="57">
        <v>46037</v>
      </c>
      <c r="I241" s="57"/>
      <c r="J241" s="221">
        <f t="shared" si="24"/>
        <v>3836.4166666666665</v>
      </c>
      <c r="K241" s="1">
        <v>46037</v>
      </c>
      <c r="L241" s="58">
        <f t="shared" si="27"/>
        <v>0</v>
      </c>
      <c r="M241" s="58">
        <f t="shared" si="25"/>
        <v>0</v>
      </c>
      <c r="N241" s="58">
        <f t="shared" si="26"/>
        <v>0</v>
      </c>
      <c r="O241" s="222" t="str">
        <f t="shared" si="28"/>
        <v xml:space="preserve"> </v>
      </c>
      <c r="P241" s="222" t="str">
        <f t="shared" si="29"/>
        <v xml:space="preserve"> </v>
      </c>
      <c r="Q241" s="222" t="str">
        <f t="shared" si="30"/>
        <v xml:space="preserve"> </v>
      </c>
      <c r="R241" s="47"/>
      <c r="S241" s="47"/>
      <c r="T241" s="47"/>
      <c r="U241" s="47">
        <v>1</v>
      </c>
    </row>
    <row r="242" spans="1:21" ht="30" customHeight="1" x14ac:dyDescent="0.25">
      <c r="A242" s="50" t="s">
        <v>140</v>
      </c>
      <c r="B242" s="1" t="s">
        <v>819</v>
      </c>
      <c r="C242" s="1" t="s">
        <v>819</v>
      </c>
      <c r="D242" s="57">
        <v>69</v>
      </c>
      <c r="E242" s="57"/>
      <c r="F242" s="57"/>
      <c r="G242" s="69">
        <v>69</v>
      </c>
      <c r="H242" s="57">
        <v>25493</v>
      </c>
      <c r="I242" s="57"/>
      <c r="J242" s="221">
        <f t="shared" si="24"/>
        <v>2124.4166666666665</v>
      </c>
      <c r="K242" s="1">
        <v>25493</v>
      </c>
      <c r="L242" s="58">
        <f t="shared" si="27"/>
        <v>3.2479504177617385E-2</v>
      </c>
      <c r="M242" s="58">
        <f t="shared" si="25"/>
        <v>0</v>
      </c>
      <c r="N242" s="58">
        <f t="shared" si="26"/>
        <v>0</v>
      </c>
      <c r="O242" s="222">
        <f t="shared" si="28"/>
        <v>1</v>
      </c>
      <c r="P242" s="222" t="str">
        <f t="shared" si="29"/>
        <v xml:space="preserve"> </v>
      </c>
      <c r="Q242" s="222" t="str">
        <f t="shared" si="30"/>
        <v xml:space="preserve"> </v>
      </c>
      <c r="R242" s="47"/>
      <c r="S242" s="47"/>
      <c r="T242" s="47"/>
      <c r="U242" s="47">
        <v>1</v>
      </c>
    </row>
    <row r="243" spans="1:21" x14ac:dyDescent="0.25">
      <c r="A243" s="50" t="s">
        <v>586</v>
      </c>
      <c r="B243" s="1"/>
      <c r="C243" s="1"/>
      <c r="D243" s="57"/>
      <c r="E243" s="57"/>
      <c r="F243" s="57"/>
      <c r="G243" s="69"/>
      <c r="H243" s="57">
        <v>18125</v>
      </c>
      <c r="I243" s="57"/>
      <c r="J243" s="221">
        <f t="shared" si="24"/>
        <v>1510.4166666666667</v>
      </c>
      <c r="K243" s="1">
        <v>18125</v>
      </c>
      <c r="L243" s="58">
        <f t="shared" si="27"/>
        <v>0</v>
      </c>
      <c r="M243" s="58">
        <f t="shared" si="25"/>
        <v>0</v>
      </c>
      <c r="N243" s="58">
        <f t="shared" si="26"/>
        <v>0</v>
      </c>
      <c r="O243" s="222" t="str">
        <f t="shared" si="28"/>
        <v xml:space="preserve"> </v>
      </c>
      <c r="P243" s="222" t="str">
        <f t="shared" si="29"/>
        <v xml:space="preserve"> </v>
      </c>
      <c r="Q243" s="222" t="str">
        <f t="shared" si="30"/>
        <v xml:space="preserve"> </v>
      </c>
      <c r="R243" s="47"/>
      <c r="S243" s="47"/>
      <c r="T243" s="47"/>
      <c r="U243" s="47">
        <v>1</v>
      </c>
    </row>
    <row r="244" spans="1:21" ht="64.5" x14ac:dyDescent="0.25">
      <c r="A244" s="50" t="s">
        <v>109</v>
      </c>
      <c r="B244" s="1" t="s">
        <v>614</v>
      </c>
      <c r="C244" s="1" t="s">
        <v>614</v>
      </c>
      <c r="D244" s="57">
        <v>75.5</v>
      </c>
      <c r="E244" s="57"/>
      <c r="F244" s="57"/>
      <c r="G244" s="69">
        <v>75.5</v>
      </c>
      <c r="H244" s="57">
        <v>51277</v>
      </c>
      <c r="I244" s="57"/>
      <c r="J244" s="221">
        <f t="shared" ref="J244:J304" si="31">K244/12</f>
        <v>4273.083333333333</v>
      </c>
      <c r="K244" s="1">
        <v>51277</v>
      </c>
      <c r="L244" s="58">
        <f t="shared" si="27"/>
        <v>1.7668740370926538E-2</v>
      </c>
      <c r="M244" s="58">
        <f t="shared" ref="M244:M304" si="32">E244/J244</f>
        <v>0</v>
      </c>
      <c r="N244" s="58">
        <f t="shared" ref="N244:N304" si="33">F244/J244</f>
        <v>0</v>
      </c>
      <c r="O244" s="222" t="str">
        <f t="shared" si="28"/>
        <v xml:space="preserve"> </v>
      </c>
      <c r="P244" s="222" t="str">
        <f t="shared" si="29"/>
        <v xml:space="preserve"> </v>
      </c>
      <c r="Q244" s="222" t="str">
        <f t="shared" si="30"/>
        <v xml:space="preserve"> </v>
      </c>
      <c r="R244" s="47"/>
      <c r="S244" s="47"/>
      <c r="T244" s="47"/>
      <c r="U244" s="47">
        <v>1</v>
      </c>
    </row>
    <row r="245" spans="1:21" x14ac:dyDescent="0.25">
      <c r="A245" s="50" t="s">
        <v>141</v>
      </c>
      <c r="B245" s="1"/>
      <c r="C245" s="1"/>
      <c r="D245" s="57"/>
      <c r="E245" s="57"/>
      <c r="F245" s="57"/>
      <c r="G245" s="69"/>
      <c r="H245" s="57">
        <v>25493</v>
      </c>
      <c r="I245" s="57"/>
      <c r="J245" s="221">
        <f t="shared" si="31"/>
        <v>2124.4166666666665</v>
      </c>
      <c r="K245" s="1">
        <v>25493</v>
      </c>
      <c r="L245" s="58">
        <f t="shared" ref="L245:L305" si="34">D245/J245</f>
        <v>0</v>
      </c>
      <c r="M245" s="58">
        <f t="shared" si="32"/>
        <v>0</v>
      </c>
      <c r="N245" s="58">
        <f t="shared" si="33"/>
        <v>0</v>
      </c>
      <c r="O245" s="222" t="str">
        <f t="shared" si="28"/>
        <v xml:space="preserve"> </v>
      </c>
      <c r="P245" s="222" t="str">
        <f t="shared" si="29"/>
        <v xml:space="preserve"> </v>
      </c>
      <c r="Q245" s="222" t="str">
        <f t="shared" si="30"/>
        <v xml:space="preserve"> </v>
      </c>
      <c r="R245" s="47"/>
      <c r="S245" s="47"/>
      <c r="T245" s="47"/>
      <c r="U245" s="47">
        <v>1</v>
      </c>
    </row>
    <row r="246" spans="1:21" ht="51.75" x14ac:dyDescent="0.25">
      <c r="A246" s="50" t="s">
        <v>142</v>
      </c>
      <c r="B246" s="1"/>
      <c r="C246" s="1" t="s">
        <v>1201</v>
      </c>
      <c r="D246" s="57"/>
      <c r="E246" s="57"/>
      <c r="F246" s="57"/>
      <c r="G246" s="69"/>
      <c r="H246" s="57">
        <v>18125</v>
      </c>
      <c r="I246" s="57"/>
      <c r="J246" s="221">
        <f t="shared" si="31"/>
        <v>1510.4166666666667</v>
      </c>
      <c r="K246" s="1">
        <v>18125</v>
      </c>
      <c r="L246" s="58">
        <f t="shared" si="34"/>
        <v>0</v>
      </c>
      <c r="M246" s="58">
        <f t="shared" si="32"/>
        <v>0</v>
      </c>
      <c r="N246" s="58">
        <f t="shared" si="33"/>
        <v>0</v>
      </c>
      <c r="O246" s="222" t="str">
        <f t="shared" si="28"/>
        <v xml:space="preserve"> </v>
      </c>
      <c r="P246" s="222" t="str">
        <f t="shared" si="29"/>
        <v xml:space="preserve"> </v>
      </c>
      <c r="Q246" s="222" t="str">
        <f t="shared" si="30"/>
        <v xml:space="preserve"> </v>
      </c>
      <c r="R246" s="47"/>
      <c r="S246" s="47"/>
      <c r="T246" s="47"/>
      <c r="U246" s="47">
        <v>1</v>
      </c>
    </row>
    <row r="247" spans="1:21" x14ac:dyDescent="0.25">
      <c r="A247" s="50" t="s">
        <v>182</v>
      </c>
      <c r="B247" s="1"/>
      <c r="C247" s="1"/>
      <c r="D247" s="57"/>
      <c r="E247" s="57"/>
      <c r="F247" s="57"/>
      <c r="G247" s="69"/>
      <c r="H247" s="57">
        <v>37411</v>
      </c>
      <c r="I247" s="57"/>
      <c r="J247" s="221">
        <f t="shared" si="31"/>
        <v>3117.5833333333335</v>
      </c>
      <c r="K247" s="1">
        <v>37411</v>
      </c>
      <c r="L247" s="58">
        <f t="shared" si="34"/>
        <v>0</v>
      </c>
      <c r="M247" s="58">
        <f t="shared" si="32"/>
        <v>0</v>
      </c>
      <c r="N247" s="58">
        <f t="shared" si="33"/>
        <v>0</v>
      </c>
      <c r="O247" s="222" t="str">
        <f t="shared" si="28"/>
        <v xml:space="preserve"> </v>
      </c>
      <c r="P247" s="222" t="str">
        <f t="shared" si="29"/>
        <v xml:space="preserve"> </v>
      </c>
      <c r="Q247" s="222" t="str">
        <f t="shared" si="30"/>
        <v xml:space="preserve"> </v>
      </c>
      <c r="R247" s="47"/>
      <c r="S247" s="47"/>
      <c r="T247" s="47"/>
      <c r="U247" s="47">
        <v>1</v>
      </c>
    </row>
    <row r="248" spans="1:21" ht="26.25" customHeight="1" x14ac:dyDescent="0.25">
      <c r="A248" s="53" t="s">
        <v>37</v>
      </c>
      <c r="B248" s="1"/>
      <c r="C248" s="54" t="s">
        <v>1259</v>
      </c>
      <c r="D248" s="57"/>
      <c r="E248" s="57"/>
      <c r="F248" s="57"/>
      <c r="G248" s="69"/>
      <c r="H248" s="57">
        <v>42944</v>
      </c>
      <c r="I248" s="57"/>
      <c r="J248" s="221">
        <f t="shared" si="31"/>
        <v>3578.6666666666665</v>
      </c>
      <c r="K248" s="1">
        <v>42944</v>
      </c>
      <c r="L248" s="58">
        <f t="shared" si="34"/>
        <v>0</v>
      </c>
      <c r="M248" s="58">
        <f t="shared" si="32"/>
        <v>0</v>
      </c>
      <c r="N248" s="58">
        <f t="shared" si="33"/>
        <v>0</v>
      </c>
      <c r="O248" s="222" t="str">
        <f t="shared" si="28"/>
        <v xml:space="preserve"> </v>
      </c>
      <c r="P248" s="222" t="str">
        <f t="shared" si="29"/>
        <v xml:space="preserve"> </v>
      </c>
      <c r="Q248" s="222" t="str">
        <f t="shared" si="30"/>
        <v xml:space="preserve"> </v>
      </c>
      <c r="R248" s="47"/>
      <c r="S248" s="47"/>
      <c r="T248" s="47"/>
      <c r="U248" s="47">
        <v>1</v>
      </c>
    </row>
    <row r="249" spans="1:21" x14ac:dyDescent="0.25">
      <c r="A249" s="49" t="s">
        <v>587</v>
      </c>
      <c r="B249" s="1"/>
      <c r="C249" s="1"/>
      <c r="D249" s="57"/>
      <c r="E249" s="57"/>
      <c r="F249" s="57"/>
      <c r="G249" s="69"/>
      <c r="H249" s="57">
        <v>46037</v>
      </c>
      <c r="I249" s="57"/>
      <c r="J249" s="221">
        <f t="shared" si="31"/>
        <v>3836.4166666666665</v>
      </c>
      <c r="K249" s="1">
        <v>46037</v>
      </c>
      <c r="L249" s="58">
        <f t="shared" si="34"/>
        <v>0</v>
      </c>
      <c r="M249" s="58">
        <f t="shared" si="32"/>
        <v>0</v>
      </c>
      <c r="N249" s="58">
        <f t="shared" si="33"/>
        <v>0</v>
      </c>
      <c r="O249" s="222" t="str">
        <f t="shared" si="28"/>
        <v xml:space="preserve"> </v>
      </c>
      <c r="P249" s="222" t="str">
        <f t="shared" si="29"/>
        <v xml:space="preserve"> </v>
      </c>
      <c r="Q249" s="222" t="str">
        <f t="shared" si="30"/>
        <v xml:space="preserve"> </v>
      </c>
      <c r="R249" s="47"/>
      <c r="S249" s="47"/>
      <c r="T249" s="47"/>
      <c r="U249" s="47">
        <v>1</v>
      </c>
    </row>
    <row r="250" spans="1:21" x14ac:dyDescent="0.25">
      <c r="A250" s="49" t="s">
        <v>588</v>
      </c>
      <c r="B250" s="1"/>
      <c r="C250" s="1"/>
      <c r="D250" s="57"/>
      <c r="E250" s="57"/>
      <c r="F250" s="57"/>
      <c r="G250" s="69"/>
      <c r="H250" s="57">
        <v>46037</v>
      </c>
      <c r="I250" s="57"/>
      <c r="J250" s="221">
        <f t="shared" si="31"/>
        <v>3836.4166666666665</v>
      </c>
      <c r="K250" s="1">
        <v>46037</v>
      </c>
      <c r="L250" s="58">
        <f t="shared" si="34"/>
        <v>0</v>
      </c>
      <c r="M250" s="58">
        <f t="shared" si="32"/>
        <v>0</v>
      </c>
      <c r="N250" s="58">
        <f t="shared" si="33"/>
        <v>0</v>
      </c>
      <c r="O250" s="222" t="str">
        <f t="shared" si="28"/>
        <v xml:space="preserve"> </v>
      </c>
      <c r="P250" s="222" t="str">
        <f t="shared" si="29"/>
        <v xml:space="preserve"> </v>
      </c>
      <c r="Q250" s="222" t="str">
        <f t="shared" si="30"/>
        <v xml:space="preserve"> </v>
      </c>
      <c r="R250" s="47"/>
      <c r="S250" s="47"/>
      <c r="T250" s="47"/>
      <c r="U250" s="47">
        <v>1</v>
      </c>
    </row>
    <row r="251" spans="1:21" x14ac:dyDescent="0.25">
      <c r="A251" s="49" t="s">
        <v>589</v>
      </c>
      <c r="B251" s="1"/>
      <c r="C251" s="1"/>
      <c r="D251" s="57"/>
      <c r="E251" s="57"/>
      <c r="F251" s="57"/>
      <c r="G251" s="69"/>
      <c r="H251" s="57">
        <v>46037</v>
      </c>
      <c r="I251" s="57"/>
      <c r="J251" s="221">
        <f t="shared" si="31"/>
        <v>3836.4166666666665</v>
      </c>
      <c r="K251" s="1">
        <v>46037</v>
      </c>
      <c r="L251" s="58">
        <f t="shared" si="34"/>
        <v>0</v>
      </c>
      <c r="M251" s="58">
        <f t="shared" si="32"/>
        <v>0</v>
      </c>
      <c r="N251" s="58">
        <f t="shared" si="33"/>
        <v>0</v>
      </c>
      <c r="O251" s="222" t="str">
        <f t="shared" si="28"/>
        <v xml:space="preserve"> </v>
      </c>
      <c r="P251" s="222" t="str">
        <f t="shared" si="29"/>
        <v xml:space="preserve"> </v>
      </c>
      <c r="Q251" s="222" t="str">
        <f t="shared" si="30"/>
        <v xml:space="preserve"> </v>
      </c>
      <c r="R251" s="47"/>
      <c r="S251" s="47"/>
      <c r="T251" s="47"/>
      <c r="U251" s="47">
        <v>1</v>
      </c>
    </row>
    <row r="252" spans="1:21" ht="46.5" customHeight="1" x14ac:dyDescent="0.25">
      <c r="A252" s="50" t="s">
        <v>183</v>
      </c>
      <c r="B252" s="1" t="s">
        <v>824</v>
      </c>
      <c r="C252" s="1" t="s">
        <v>824</v>
      </c>
      <c r="D252" s="57"/>
      <c r="E252" s="57">
        <v>100</v>
      </c>
      <c r="F252" s="57"/>
      <c r="G252" s="69">
        <v>100</v>
      </c>
      <c r="H252" s="57">
        <v>46037</v>
      </c>
      <c r="I252" s="57"/>
      <c r="J252" s="221">
        <f t="shared" si="31"/>
        <v>3836.4166666666665</v>
      </c>
      <c r="K252" s="1">
        <v>46037</v>
      </c>
      <c r="L252" s="58">
        <f t="shared" si="34"/>
        <v>0</v>
      </c>
      <c r="M252" s="58">
        <f t="shared" si="32"/>
        <v>2.6065990399026871E-2</v>
      </c>
      <c r="N252" s="58">
        <f t="shared" si="33"/>
        <v>0</v>
      </c>
      <c r="O252" s="222" t="str">
        <f t="shared" si="28"/>
        <v xml:space="preserve"> </v>
      </c>
      <c r="P252" s="222">
        <f t="shared" si="29"/>
        <v>1</v>
      </c>
      <c r="Q252" s="222" t="str">
        <f t="shared" si="30"/>
        <v xml:space="preserve"> </v>
      </c>
      <c r="R252" s="47"/>
      <c r="S252" s="47"/>
      <c r="T252" s="47">
        <v>1</v>
      </c>
      <c r="U252" s="47">
        <v>1</v>
      </c>
    </row>
    <row r="253" spans="1:21" ht="39" x14ac:dyDescent="0.25">
      <c r="A253" s="50" t="s">
        <v>184</v>
      </c>
      <c r="B253" s="1" t="s">
        <v>624</v>
      </c>
      <c r="C253" s="1" t="s">
        <v>624</v>
      </c>
      <c r="D253" s="57">
        <v>25</v>
      </c>
      <c r="E253" s="57"/>
      <c r="F253" s="57"/>
      <c r="G253" s="69">
        <v>25</v>
      </c>
      <c r="H253" s="57">
        <v>41389</v>
      </c>
      <c r="I253" s="57"/>
      <c r="J253" s="221">
        <f t="shared" si="31"/>
        <v>3449.0833333333335</v>
      </c>
      <c r="K253" s="1">
        <v>41389</v>
      </c>
      <c r="L253" s="58">
        <f t="shared" si="34"/>
        <v>7.2483026891202972E-3</v>
      </c>
      <c r="M253" s="58">
        <f t="shared" si="32"/>
        <v>0</v>
      </c>
      <c r="N253" s="58">
        <f t="shared" si="33"/>
        <v>0</v>
      </c>
      <c r="O253" s="222" t="str">
        <f t="shared" si="28"/>
        <v xml:space="preserve"> </v>
      </c>
      <c r="P253" s="222" t="str">
        <f t="shared" si="29"/>
        <v xml:space="preserve"> </v>
      </c>
      <c r="Q253" s="222" t="str">
        <f t="shared" si="30"/>
        <v xml:space="preserve"> </v>
      </c>
      <c r="R253" s="47"/>
      <c r="S253" s="47"/>
      <c r="T253" s="47"/>
      <c r="U253" s="47">
        <v>1</v>
      </c>
    </row>
    <row r="254" spans="1:21" x14ac:dyDescent="0.25">
      <c r="A254" s="50" t="s">
        <v>185</v>
      </c>
      <c r="B254" s="1"/>
      <c r="C254" s="1"/>
      <c r="D254" s="57"/>
      <c r="E254" s="57"/>
      <c r="F254" s="57"/>
      <c r="G254" s="69"/>
      <c r="H254" s="57">
        <v>46037</v>
      </c>
      <c r="I254" s="57"/>
      <c r="J254" s="221">
        <f t="shared" si="31"/>
        <v>3836.4166666666665</v>
      </c>
      <c r="K254" s="1">
        <v>46037</v>
      </c>
      <c r="L254" s="58">
        <f t="shared" si="34"/>
        <v>0</v>
      </c>
      <c r="M254" s="58">
        <f t="shared" si="32"/>
        <v>0</v>
      </c>
      <c r="N254" s="58">
        <f t="shared" si="33"/>
        <v>0</v>
      </c>
      <c r="O254" s="222" t="str">
        <f t="shared" si="28"/>
        <v xml:space="preserve"> </v>
      </c>
      <c r="P254" s="222" t="str">
        <f t="shared" si="29"/>
        <v xml:space="preserve"> </v>
      </c>
      <c r="Q254" s="222" t="str">
        <f t="shared" si="30"/>
        <v xml:space="preserve"> </v>
      </c>
      <c r="R254" s="47"/>
      <c r="S254" s="47"/>
      <c r="T254" s="47"/>
      <c r="U254" s="47">
        <v>1</v>
      </c>
    </row>
    <row r="255" spans="1:21" x14ac:dyDescent="0.25">
      <c r="A255" s="50" t="s">
        <v>590</v>
      </c>
      <c r="B255" s="1"/>
      <c r="C255" s="1"/>
      <c r="D255" s="57"/>
      <c r="E255" s="57"/>
      <c r="F255" s="57"/>
      <c r="G255" s="69"/>
      <c r="H255" s="57">
        <v>46037</v>
      </c>
      <c r="I255" s="57"/>
      <c r="J255" s="221">
        <f t="shared" si="31"/>
        <v>3836.4166666666665</v>
      </c>
      <c r="K255" s="1">
        <v>46037</v>
      </c>
      <c r="L255" s="58">
        <f t="shared" si="34"/>
        <v>0</v>
      </c>
      <c r="M255" s="58">
        <f t="shared" si="32"/>
        <v>0</v>
      </c>
      <c r="N255" s="58">
        <f t="shared" si="33"/>
        <v>0</v>
      </c>
      <c r="O255" s="222" t="str">
        <f t="shared" si="28"/>
        <v xml:space="preserve"> </v>
      </c>
      <c r="P255" s="222" t="str">
        <f t="shared" si="29"/>
        <v xml:space="preserve"> </v>
      </c>
      <c r="Q255" s="222" t="str">
        <f t="shared" si="30"/>
        <v xml:space="preserve"> </v>
      </c>
      <c r="R255" s="47"/>
      <c r="S255" s="47"/>
      <c r="T255" s="47"/>
      <c r="U255" s="47">
        <v>1</v>
      </c>
    </row>
    <row r="256" spans="1:21" x14ac:dyDescent="0.25">
      <c r="A256" s="50" t="s">
        <v>591</v>
      </c>
      <c r="B256" s="1"/>
      <c r="C256" s="1"/>
      <c r="D256" s="57"/>
      <c r="E256" s="57"/>
      <c r="F256" s="57"/>
      <c r="G256" s="69"/>
      <c r="H256" s="57">
        <v>99141</v>
      </c>
      <c r="I256" s="57"/>
      <c r="J256" s="221">
        <f t="shared" si="31"/>
        <v>8261.75</v>
      </c>
      <c r="K256" s="1">
        <v>99141</v>
      </c>
      <c r="L256" s="58">
        <f t="shared" si="34"/>
        <v>0</v>
      </c>
      <c r="M256" s="58">
        <f t="shared" si="32"/>
        <v>0</v>
      </c>
      <c r="N256" s="58">
        <f t="shared" si="33"/>
        <v>0</v>
      </c>
      <c r="O256" s="222" t="str">
        <f t="shared" si="28"/>
        <v xml:space="preserve"> </v>
      </c>
      <c r="P256" s="222" t="str">
        <f t="shared" si="29"/>
        <v xml:space="preserve"> </v>
      </c>
      <c r="Q256" s="222" t="str">
        <f t="shared" si="30"/>
        <v xml:space="preserve"> </v>
      </c>
      <c r="R256" s="47"/>
      <c r="S256" s="47"/>
      <c r="T256" s="47"/>
      <c r="U256" s="47">
        <v>1</v>
      </c>
    </row>
    <row r="257" spans="1:21" x14ac:dyDescent="0.25">
      <c r="A257" s="49" t="s">
        <v>506</v>
      </c>
      <c r="B257" s="1"/>
      <c r="C257" s="1"/>
      <c r="D257" s="57"/>
      <c r="E257" s="57"/>
      <c r="F257" s="57"/>
      <c r="G257" s="69"/>
      <c r="H257" s="57">
        <v>50417</v>
      </c>
      <c r="I257" s="57"/>
      <c r="J257" s="221">
        <f t="shared" si="31"/>
        <v>4201.416666666667</v>
      </c>
      <c r="K257" s="9">
        <v>50417</v>
      </c>
      <c r="L257" s="58">
        <f t="shared" si="34"/>
        <v>0</v>
      </c>
      <c r="M257" s="58">
        <f t="shared" si="32"/>
        <v>0</v>
      </c>
      <c r="N257" s="58">
        <f t="shared" si="33"/>
        <v>0</v>
      </c>
      <c r="O257" s="222" t="str">
        <f t="shared" si="28"/>
        <v xml:space="preserve"> </v>
      </c>
      <c r="P257" s="222" t="str">
        <f t="shared" si="29"/>
        <v xml:space="preserve"> </v>
      </c>
      <c r="Q257" s="222" t="str">
        <f t="shared" si="30"/>
        <v xml:space="preserve"> </v>
      </c>
      <c r="R257" s="47"/>
      <c r="S257" s="47"/>
      <c r="T257" s="47"/>
      <c r="U257" s="47">
        <v>1</v>
      </c>
    </row>
    <row r="258" spans="1:21" ht="64.5" x14ac:dyDescent="0.25">
      <c r="A258" s="50" t="s">
        <v>186</v>
      </c>
      <c r="B258" s="1" t="s">
        <v>614</v>
      </c>
      <c r="C258" s="1" t="s">
        <v>614</v>
      </c>
      <c r="D258" s="57">
        <v>75.5</v>
      </c>
      <c r="E258" s="57"/>
      <c r="F258" s="57"/>
      <c r="G258" s="69">
        <v>75.5</v>
      </c>
      <c r="H258" s="57">
        <v>37411</v>
      </c>
      <c r="I258" s="57"/>
      <c r="J258" s="221">
        <f t="shared" si="31"/>
        <v>3117.5833333333335</v>
      </c>
      <c r="K258" s="1">
        <v>37411</v>
      </c>
      <c r="L258" s="58">
        <f t="shared" si="34"/>
        <v>2.4217476143380288E-2</v>
      </c>
      <c r="M258" s="58">
        <f t="shared" si="32"/>
        <v>0</v>
      </c>
      <c r="N258" s="58">
        <f t="shared" si="33"/>
        <v>0</v>
      </c>
      <c r="O258" s="222" t="str">
        <f t="shared" si="28"/>
        <v xml:space="preserve"> </v>
      </c>
      <c r="P258" s="222" t="str">
        <f t="shared" si="29"/>
        <v xml:space="preserve"> </v>
      </c>
      <c r="Q258" s="222" t="str">
        <f t="shared" si="30"/>
        <v xml:space="preserve"> </v>
      </c>
      <c r="R258" s="47"/>
      <c r="S258" s="47"/>
      <c r="T258" s="47"/>
      <c r="U258" s="47">
        <v>1</v>
      </c>
    </row>
    <row r="259" spans="1:21" x14ac:dyDescent="0.25">
      <c r="A259" s="50" t="s">
        <v>187</v>
      </c>
      <c r="B259" s="1"/>
      <c r="C259" s="1"/>
      <c r="D259" s="57"/>
      <c r="E259" s="57"/>
      <c r="F259" s="57"/>
      <c r="G259" s="69"/>
      <c r="H259" s="57">
        <v>46037</v>
      </c>
      <c r="I259" s="57"/>
      <c r="J259" s="221">
        <f t="shared" si="31"/>
        <v>3836.4166666666665</v>
      </c>
      <c r="K259" s="1">
        <v>46037</v>
      </c>
      <c r="L259" s="58">
        <f t="shared" si="34"/>
        <v>0</v>
      </c>
      <c r="M259" s="58">
        <f t="shared" si="32"/>
        <v>0</v>
      </c>
      <c r="N259" s="58">
        <f t="shared" si="33"/>
        <v>0</v>
      </c>
      <c r="O259" s="222" t="str">
        <f t="shared" si="28"/>
        <v xml:space="preserve"> </v>
      </c>
      <c r="P259" s="222" t="str">
        <f t="shared" si="29"/>
        <v xml:space="preserve"> </v>
      </c>
      <c r="Q259" s="222" t="str">
        <f t="shared" si="30"/>
        <v xml:space="preserve"> </v>
      </c>
      <c r="R259" s="47"/>
      <c r="S259" s="47"/>
      <c r="T259" s="47"/>
      <c r="U259" s="47">
        <v>1</v>
      </c>
    </row>
    <row r="260" spans="1:21" x14ac:dyDescent="0.25">
      <c r="A260" s="50" t="s">
        <v>592</v>
      </c>
      <c r="B260" s="1"/>
      <c r="C260" s="1"/>
      <c r="D260" s="57"/>
      <c r="E260" s="57"/>
      <c r="F260" s="57"/>
      <c r="G260" s="69"/>
      <c r="H260" s="57">
        <v>61786</v>
      </c>
      <c r="I260" s="57"/>
      <c r="J260" s="221">
        <f t="shared" si="31"/>
        <v>5148.833333333333</v>
      </c>
      <c r="K260" s="1">
        <v>61786</v>
      </c>
      <c r="L260" s="58">
        <f t="shared" si="34"/>
        <v>0</v>
      </c>
      <c r="M260" s="58">
        <f t="shared" si="32"/>
        <v>0</v>
      </c>
      <c r="N260" s="58">
        <f t="shared" si="33"/>
        <v>0</v>
      </c>
      <c r="O260" s="222" t="str">
        <f t="shared" si="28"/>
        <v xml:space="preserve"> </v>
      </c>
      <c r="P260" s="222" t="str">
        <f t="shared" si="29"/>
        <v xml:space="preserve"> </v>
      </c>
      <c r="Q260" s="222" t="str">
        <f t="shared" si="30"/>
        <v xml:space="preserve"> </v>
      </c>
      <c r="R260" s="47"/>
      <c r="S260" s="47"/>
      <c r="T260" s="47"/>
      <c r="U260" s="47">
        <v>1</v>
      </c>
    </row>
    <row r="261" spans="1:21" x14ac:dyDescent="0.25">
      <c r="A261" s="50" t="s">
        <v>593</v>
      </c>
      <c r="B261" s="1"/>
      <c r="C261" s="1"/>
      <c r="D261" s="57"/>
      <c r="E261" s="57"/>
      <c r="F261" s="57"/>
      <c r="G261" s="69"/>
      <c r="H261" s="57">
        <v>65516</v>
      </c>
      <c r="I261" s="57"/>
      <c r="J261" s="221">
        <f t="shared" si="31"/>
        <v>5459.666666666667</v>
      </c>
      <c r="K261" s="1">
        <v>65516</v>
      </c>
      <c r="L261" s="58">
        <f t="shared" si="34"/>
        <v>0</v>
      </c>
      <c r="M261" s="58">
        <f t="shared" si="32"/>
        <v>0</v>
      </c>
      <c r="N261" s="58">
        <f t="shared" si="33"/>
        <v>0</v>
      </c>
      <c r="O261" s="222" t="str">
        <f t="shared" si="28"/>
        <v xml:space="preserve"> </v>
      </c>
      <c r="P261" s="222" t="str">
        <f t="shared" si="29"/>
        <v xml:space="preserve"> </v>
      </c>
      <c r="Q261" s="222" t="str">
        <f t="shared" si="30"/>
        <v xml:space="preserve"> </v>
      </c>
      <c r="R261" s="47"/>
      <c r="S261" s="47"/>
      <c r="T261" s="47"/>
      <c r="U261" s="47">
        <v>1</v>
      </c>
    </row>
    <row r="262" spans="1:21" x14ac:dyDescent="0.25">
      <c r="A262" s="50" t="s">
        <v>594</v>
      </c>
      <c r="B262" s="1"/>
      <c r="C262" s="1"/>
      <c r="D262" s="57"/>
      <c r="E262" s="57"/>
      <c r="F262" s="57"/>
      <c r="G262" s="69"/>
      <c r="H262" s="57">
        <v>46037</v>
      </c>
      <c r="I262" s="57"/>
      <c r="J262" s="221">
        <f t="shared" si="31"/>
        <v>3836.4166666666665</v>
      </c>
      <c r="K262" s="1">
        <v>46037</v>
      </c>
      <c r="L262" s="58">
        <f t="shared" si="34"/>
        <v>0</v>
      </c>
      <c r="M262" s="58">
        <f t="shared" si="32"/>
        <v>0</v>
      </c>
      <c r="N262" s="58">
        <f t="shared" si="33"/>
        <v>0</v>
      </c>
      <c r="O262" s="222" t="str">
        <f t="shared" si="28"/>
        <v xml:space="preserve"> </v>
      </c>
      <c r="P262" s="222" t="str">
        <f t="shared" si="29"/>
        <v xml:space="preserve"> </v>
      </c>
      <c r="Q262" s="222" t="str">
        <f t="shared" si="30"/>
        <v xml:space="preserve"> </v>
      </c>
      <c r="R262" s="47"/>
      <c r="S262" s="47"/>
      <c r="T262" s="47"/>
      <c r="U262" s="47">
        <v>1</v>
      </c>
    </row>
    <row r="263" spans="1:21" x14ac:dyDescent="0.25">
      <c r="A263" s="50" t="s">
        <v>595</v>
      </c>
      <c r="B263" s="1"/>
      <c r="C263" s="1"/>
      <c r="D263" s="57"/>
      <c r="E263" s="57"/>
      <c r="F263" s="57"/>
      <c r="G263" s="69"/>
      <c r="H263" s="57">
        <v>41389</v>
      </c>
      <c r="I263" s="57"/>
      <c r="J263" s="221">
        <f t="shared" si="31"/>
        <v>3449.0833333333335</v>
      </c>
      <c r="K263" s="1">
        <v>41389</v>
      </c>
      <c r="L263" s="58">
        <f t="shared" si="34"/>
        <v>0</v>
      </c>
      <c r="M263" s="58">
        <f t="shared" si="32"/>
        <v>0</v>
      </c>
      <c r="N263" s="58">
        <f t="shared" si="33"/>
        <v>0</v>
      </c>
      <c r="O263" s="222" t="str">
        <f t="shared" si="28"/>
        <v xml:space="preserve"> </v>
      </c>
      <c r="P263" s="222" t="str">
        <f t="shared" si="29"/>
        <v xml:space="preserve"> </v>
      </c>
      <c r="Q263" s="222" t="str">
        <f t="shared" si="30"/>
        <v xml:space="preserve"> </v>
      </c>
      <c r="R263" s="47"/>
      <c r="S263" s="47"/>
      <c r="T263" s="47"/>
      <c r="U263" s="47">
        <v>1</v>
      </c>
    </row>
    <row r="264" spans="1:21" ht="39" x14ac:dyDescent="0.25">
      <c r="A264" s="50" t="s">
        <v>188</v>
      </c>
      <c r="B264" s="1" t="s">
        <v>624</v>
      </c>
      <c r="C264" s="1" t="s">
        <v>624</v>
      </c>
      <c r="D264" s="57">
        <v>25</v>
      </c>
      <c r="E264" s="57"/>
      <c r="F264" s="57"/>
      <c r="G264" s="69">
        <v>25</v>
      </c>
      <c r="H264" s="57">
        <v>46037</v>
      </c>
      <c r="I264" s="57"/>
      <c r="J264" s="221">
        <f t="shared" si="31"/>
        <v>3836.4166666666665</v>
      </c>
      <c r="K264" s="1">
        <v>46037</v>
      </c>
      <c r="L264" s="58">
        <f t="shared" si="34"/>
        <v>6.5164975997567178E-3</v>
      </c>
      <c r="M264" s="58">
        <f t="shared" si="32"/>
        <v>0</v>
      </c>
      <c r="N264" s="58">
        <f t="shared" si="33"/>
        <v>0</v>
      </c>
      <c r="O264" s="222" t="str">
        <f t="shared" si="28"/>
        <v xml:space="preserve"> </v>
      </c>
      <c r="P264" s="222" t="str">
        <f t="shared" si="29"/>
        <v xml:space="preserve"> </v>
      </c>
      <c r="Q264" s="222" t="str">
        <f t="shared" si="30"/>
        <v xml:space="preserve"> </v>
      </c>
      <c r="R264" s="47"/>
      <c r="S264" s="47"/>
      <c r="T264" s="47"/>
      <c r="U264" s="47">
        <v>1</v>
      </c>
    </row>
    <row r="265" spans="1:21" ht="64.5" x14ac:dyDescent="0.25">
      <c r="A265" s="50" t="s">
        <v>110</v>
      </c>
      <c r="B265" s="1" t="s">
        <v>614</v>
      </c>
      <c r="C265" s="1" t="s">
        <v>614</v>
      </c>
      <c r="D265" s="57">
        <v>75.5</v>
      </c>
      <c r="E265" s="57"/>
      <c r="F265" s="57"/>
      <c r="G265" s="69">
        <v>75.5</v>
      </c>
      <c r="H265" s="57">
        <v>51277</v>
      </c>
      <c r="I265" s="57"/>
      <c r="J265" s="221">
        <f t="shared" si="31"/>
        <v>4273.083333333333</v>
      </c>
      <c r="K265" s="1">
        <v>51277</v>
      </c>
      <c r="L265" s="58">
        <f t="shared" si="34"/>
        <v>1.7668740370926538E-2</v>
      </c>
      <c r="M265" s="58">
        <f t="shared" si="32"/>
        <v>0</v>
      </c>
      <c r="N265" s="58">
        <f t="shared" si="33"/>
        <v>0</v>
      </c>
      <c r="O265" s="222" t="str">
        <f t="shared" si="28"/>
        <v xml:space="preserve"> </v>
      </c>
      <c r="P265" s="222" t="str">
        <f t="shared" si="29"/>
        <v xml:space="preserve"> </v>
      </c>
      <c r="Q265" s="222" t="str">
        <f t="shared" si="30"/>
        <v xml:space="preserve"> </v>
      </c>
      <c r="R265" s="47"/>
      <c r="S265" s="47"/>
      <c r="T265" s="47"/>
      <c r="U265" s="47">
        <v>1</v>
      </c>
    </row>
    <row r="266" spans="1:21" ht="64.5" x14ac:dyDescent="0.25">
      <c r="A266" s="50" t="s">
        <v>189</v>
      </c>
      <c r="B266" s="1" t="s">
        <v>614</v>
      </c>
      <c r="C266" s="1" t="s">
        <v>614</v>
      </c>
      <c r="D266" s="57">
        <v>75.5</v>
      </c>
      <c r="E266" s="57"/>
      <c r="F266" s="57"/>
      <c r="G266" s="69">
        <v>75.5</v>
      </c>
      <c r="H266" s="57">
        <v>45489</v>
      </c>
      <c r="I266" s="57"/>
      <c r="J266" s="221">
        <f t="shared" si="31"/>
        <v>3790.75</v>
      </c>
      <c r="K266" s="1">
        <v>45489</v>
      </c>
      <c r="L266" s="58">
        <f t="shared" si="34"/>
        <v>1.9916902987535449E-2</v>
      </c>
      <c r="M266" s="58">
        <f t="shared" si="32"/>
        <v>0</v>
      </c>
      <c r="N266" s="58">
        <f t="shared" si="33"/>
        <v>0</v>
      </c>
      <c r="O266" s="222" t="str">
        <f t="shared" si="28"/>
        <v xml:space="preserve"> </v>
      </c>
      <c r="P266" s="222" t="str">
        <f t="shared" si="29"/>
        <v xml:space="preserve"> </v>
      </c>
      <c r="Q266" s="222" t="str">
        <f t="shared" si="30"/>
        <v xml:space="preserve"> </v>
      </c>
      <c r="R266" s="47"/>
      <c r="S266" s="47"/>
      <c r="T266" s="47"/>
      <c r="U266" s="47">
        <v>1</v>
      </c>
    </row>
    <row r="267" spans="1:21" ht="64.5" x14ac:dyDescent="0.25">
      <c r="A267" s="50" t="s">
        <v>190</v>
      </c>
      <c r="B267" s="1" t="s">
        <v>614</v>
      </c>
      <c r="C267" s="1" t="s">
        <v>614</v>
      </c>
      <c r="D267" s="57">
        <v>75.5</v>
      </c>
      <c r="E267" s="57"/>
      <c r="F267" s="57"/>
      <c r="G267" s="69">
        <v>75.5</v>
      </c>
      <c r="H267" s="57">
        <v>45489</v>
      </c>
      <c r="I267" s="57"/>
      <c r="J267" s="221">
        <f t="shared" si="31"/>
        <v>3790.75</v>
      </c>
      <c r="K267" s="1">
        <v>45489</v>
      </c>
      <c r="L267" s="58">
        <f t="shared" si="34"/>
        <v>1.9916902987535449E-2</v>
      </c>
      <c r="M267" s="58">
        <f t="shared" si="32"/>
        <v>0</v>
      </c>
      <c r="N267" s="58">
        <f t="shared" si="33"/>
        <v>0</v>
      </c>
      <c r="O267" s="222" t="str">
        <f t="shared" si="28"/>
        <v xml:space="preserve"> </v>
      </c>
      <c r="P267" s="222" t="str">
        <f t="shared" si="29"/>
        <v xml:space="preserve"> </v>
      </c>
      <c r="Q267" s="222" t="str">
        <f t="shared" si="30"/>
        <v xml:space="preserve"> </v>
      </c>
      <c r="R267" s="47"/>
      <c r="S267" s="47"/>
      <c r="T267" s="47"/>
      <c r="U267" s="47">
        <v>1</v>
      </c>
    </row>
    <row r="268" spans="1:21" x14ac:dyDescent="0.25">
      <c r="A268" s="49" t="s">
        <v>507</v>
      </c>
      <c r="B268" s="1"/>
      <c r="C268" s="1"/>
      <c r="D268" s="57"/>
      <c r="E268" s="57"/>
      <c r="F268" s="57"/>
      <c r="G268" s="69"/>
      <c r="H268" s="57">
        <v>50417</v>
      </c>
      <c r="I268" s="57"/>
      <c r="J268" s="221">
        <f t="shared" si="31"/>
        <v>4201.416666666667</v>
      </c>
      <c r="K268" s="9">
        <v>50417</v>
      </c>
      <c r="L268" s="58">
        <f t="shared" si="34"/>
        <v>0</v>
      </c>
      <c r="M268" s="58">
        <f t="shared" si="32"/>
        <v>0</v>
      </c>
      <c r="N268" s="58">
        <f t="shared" si="33"/>
        <v>0</v>
      </c>
      <c r="O268" s="222" t="str">
        <f t="shared" si="28"/>
        <v xml:space="preserve"> </v>
      </c>
      <c r="P268" s="222" t="str">
        <f t="shared" si="29"/>
        <v xml:space="preserve"> </v>
      </c>
      <c r="Q268" s="222" t="str">
        <f t="shared" si="30"/>
        <v xml:space="preserve"> </v>
      </c>
      <c r="R268" s="47"/>
      <c r="S268" s="47"/>
      <c r="T268" s="47"/>
      <c r="U268" s="47">
        <v>1</v>
      </c>
    </row>
    <row r="269" spans="1:21" ht="39" x14ac:dyDescent="0.25">
      <c r="A269" s="50" t="s">
        <v>143</v>
      </c>
      <c r="B269" s="1" t="s">
        <v>624</v>
      </c>
      <c r="C269" s="1" t="s">
        <v>624</v>
      </c>
      <c r="D269" s="57"/>
      <c r="E269" s="57"/>
      <c r="F269" s="57">
        <v>25</v>
      </c>
      <c r="G269" s="69">
        <v>25</v>
      </c>
      <c r="H269" s="57">
        <v>31923</v>
      </c>
      <c r="I269" s="57"/>
      <c r="J269" s="221">
        <f t="shared" si="31"/>
        <v>2660.25</v>
      </c>
      <c r="K269" s="1">
        <v>31923</v>
      </c>
      <c r="L269" s="58">
        <f t="shared" si="34"/>
        <v>0</v>
      </c>
      <c r="M269" s="58">
        <f t="shared" si="32"/>
        <v>0</v>
      </c>
      <c r="N269" s="58">
        <f t="shared" si="33"/>
        <v>9.3976130062964E-3</v>
      </c>
      <c r="O269" s="222" t="str">
        <f t="shared" si="28"/>
        <v xml:space="preserve"> </v>
      </c>
      <c r="P269" s="222" t="str">
        <f t="shared" si="29"/>
        <v xml:space="preserve"> </v>
      </c>
      <c r="Q269" s="222" t="str">
        <f t="shared" si="30"/>
        <v xml:space="preserve"> </v>
      </c>
      <c r="R269" s="47"/>
      <c r="S269" s="47"/>
      <c r="T269" s="47"/>
      <c r="U269" s="47">
        <v>1</v>
      </c>
    </row>
    <row r="270" spans="1:21" x14ac:dyDescent="0.25">
      <c r="A270" s="50" t="s">
        <v>596</v>
      </c>
      <c r="B270" s="1"/>
      <c r="C270" s="1"/>
      <c r="D270" s="57"/>
      <c r="E270" s="57"/>
      <c r="F270" s="57"/>
      <c r="G270" s="69"/>
      <c r="H270" s="57">
        <v>49726</v>
      </c>
      <c r="I270" s="57"/>
      <c r="J270" s="221">
        <f t="shared" si="31"/>
        <v>4143.833333333333</v>
      </c>
      <c r="K270" s="1">
        <v>49726</v>
      </c>
      <c r="L270" s="58">
        <f t="shared" si="34"/>
        <v>0</v>
      </c>
      <c r="M270" s="58">
        <f t="shared" si="32"/>
        <v>0</v>
      </c>
      <c r="N270" s="58">
        <f t="shared" si="33"/>
        <v>0</v>
      </c>
      <c r="O270" s="222" t="str">
        <f t="shared" si="28"/>
        <v xml:space="preserve"> </v>
      </c>
      <c r="P270" s="222" t="str">
        <f t="shared" si="29"/>
        <v xml:space="preserve"> </v>
      </c>
      <c r="Q270" s="222" t="str">
        <f t="shared" si="30"/>
        <v xml:space="preserve"> </v>
      </c>
      <c r="R270" s="47"/>
      <c r="S270" s="47"/>
      <c r="T270" s="47"/>
      <c r="U270" s="47">
        <v>1</v>
      </c>
    </row>
    <row r="271" spans="1:21" x14ac:dyDescent="0.25">
      <c r="A271" s="50" t="s">
        <v>597</v>
      </c>
      <c r="B271" s="1"/>
      <c r="C271" s="1"/>
      <c r="D271" s="57"/>
      <c r="E271" s="57"/>
      <c r="F271" s="57"/>
      <c r="G271" s="69"/>
      <c r="H271" s="57">
        <v>41389</v>
      </c>
      <c r="I271" s="57"/>
      <c r="J271" s="221">
        <f t="shared" si="31"/>
        <v>3449.0833333333335</v>
      </c>
      <c r="K271" s="1">
        <v>41389</v>
      </c>
      <c r="L271" s="58">
        <f t="shared" si="34"/>
        <v>0</v>
      </c>
      <c r="M271" s="58">
        <f t="shared" si="32"/>
        <v>0</v>
      </c>
      <c r="N271" s="58">
        <f t="shared" si="33"/>
        <v>0</v>
      </c>
      <c r="O271" s="222" t="str">
        <f t="shared" si="28"/>
        <v xml:space="preserve"> </v>
      </c>
      <c r="P271" s="222" t="str">
        <f t="shared" si="29"/>
        <v xml:space="preserve"> </v>
      </c>
      <c r="Q271" s="222" t="str">
        <f t="shared" si="30"/>
        <v xml:space="preserve"> </v>
      </c>
      <c r="R271" s="47"/>
      <c r="S271" s="47"/>
      <c r="T271" s="47"/>
      <c r="U271" s="47">
        <v>1</v>
      </c>
    </row>
    <row r="272" spans="1:21" ht="21.75" customHeight="1" x14ac:dyDescent="0.25">
      <c r="A272" s="50" t="s">
        <v>209</v>
      </c>
      <c r="B272" s="1" t="s">
        <v>842</v>
      </c>
      <c r="C272" s="1" t="s">
        <v>842</v>
      </c>
      <c r="D272" s="57">
        <v>37.5</v>
      </c>
      <c r="E272" s="57"/>
      <c r="F272" s="57"/>
      <c r="G272" s="69">
        <f>450/12</f>
        <v>37.5</v>
      </c>
      <c r="H272" s="57">
        <v>32321</v>
      </c>
      <c r="I272" s="57"/>
      <c r="J272" s="221">
        <f t="shared" si="31"/>
        <v>2693.4166666666665</v>
      </c>
      <c r="K272" s="1">
        <v>32321</v>
      </c>
      <c r="L272" s="58">
        <f t="shared" si="34"/>
        <v>1.3922836545898952E-2</v>
      </c>
      <c r="M272" s="58">
        <f t="shared" si="32"/>
        <v>0</v>
      </c>
      <c r="N272" s="58">
        <f t="shared" si="33"/>
        <v>0</v>
      </c>
      <c r="O272" s="222" t="str">
        <f t="shared" si="28"/>
        <v xml:space="preserve"> </v>
      </c>
      <c r="P272" s="222" t="str">
        <f t="shared" si="29"/>
        <v xml:space="preserve"> </v>
      </c>
      <c r="Q272" s="222" t="str">
        <f t="shared" si="30"/>
        <v xml:space="preserve"> </v>
      </c>
      <c r="R272" s="47"/>
      <c r="S272" s="47"/>
      <c r="T272" s="47"/>
      <c r="U272" s="47">
        <v>1</v>
      </c>
    </row>
    <row r="273" spans="1:21" x14ac:dyDescent="0.25">
      <c r="A273" s="49" t="s">
        <v>508</v>
      </c>
      <c r="B273" s="1"/>
      <c r="C273" s="1"/>
      <c r="D273" s="57"/>
      <c r="E273" s="57"/>
      <c r="F273" s="57"/>
      <c r="G273" s="69"/>
      <c r="H273" s="57">
        <v>50417</v>
      </c>
      <c r="I273" s="57"/>
      <c r="J273" s="221">
        <f t="shared" si="31"/>
        <v>4201.416666666667</v>
      </c>
      <c r="K273" s="9">
        <v>50417</v>
      </c>
      <c r="L273" s="58">
        <f t="shared" si="34"/>
        <v>0</v>
      </c>
      <c r="M273" s="58">
        <f t="shared" si="32"/>
        <v>0</v>
      </c>
      <c r="N273" s="58">
        <f t="shared" si="33"/>
        <v>0</v>
      </c>
      <c r="O273" s="222" t="str">
        <f t="shared" si="28"/>
        <v xml:space="preserve"> </v>
      </c>
      <c r="P273" s="222" t="str">
        <f t="shared" si="29"/>
        <v xml:space="preserve"> </v>
      </c>
      <c r="Q273" s="222" t="str">
        <f t="shared" si="30"/>
        <v xml:space="preserve"> </v>
      </c>
      <c r="R273" s="47"/>
      <c r="S273" s="47"/>
      <c r="T273" s="47"/>
      <c r="U273" s="47">
        <v>1</v>
      </c>
    </row>
    <row r="274" spans="1:21" x14ac:dyDescent="0.25">
      <c r="A274" s="50" t="s">
        <v>73</v>
      </c>
      <c r="B274" s="1"/>
      <c r="C274" s="1"/>
      <c r="D274" s="57"/>
      <c r="E274" s="57"/>
      <c r="F274" s="57"/>
      <c r="G274" s="69"/>
      <c r="H274" s="57">
        <v>50417</v>
      </c>
      <c r="I274" s="57"/>
      <c r="J274" s="221">
        <f t="shared" si="31"/>
        <v>4201.416666666667</v>
      </c>
      <c r="K274" s="1">
        <v>50417</v>
      </c>
      <c r="L274" s="58">
        <f t="shared" si="34"/>
        <v>0</v>
      </c>
      <c r="M274" s="58">
        <f t="shared" si="32"/>
        <v>0</v>
      </c>
      <c r="N274" s="58">
        <f t="shared" si="33"/>
        <v>0</v>
      </c>
      <c r="O274" s="222" t="str">
        <f t="shared" si="28"/>
        <v xml:space="preserve"> </v>
      </c>
      <c r="P274" s="222" t="str">
        <f t="shared" si="29"/>
        <v xml:space="preserve"> </v>
      </c>
      <c r="Q274" s="222" t="str">
        <f t="shared" si="30"/>
        <v xml:space="preserve"> </v>
      </c>
      <c r="R274" s="47"/>
      <c r="S274" s="47"/>
      <c r="T274" s="47"/>
      <c r="U274" s="47">
        <v>1</v>
      </c>
    </row>
    <row r="275" spans="1:21" x14ac:dyDescent="0.25">
      <c r="A275" s="50" t="s">
        <v>210</v>
      </c>
      <c r="B275" s="1"/>
      <c r="C275" s="1">
        <v>45</v>
      </c>
      <c r="D275" s="57"/>
      <c r="E275" s="57"/>
      <c r="F275" s="57"/>
      <c r="G275" s="69"/>
      <c r="H275" s="57">
        <v>32321</v>
      </c>
      <c r="I275" s="57"/>
      <c r="J275" s="221">
        <f t="shared" si="31"/>
        <v>2693.4166666666665</v>
      </c>
      <c r="K275" s="1">
        <v>32321</v>
      </c>
      <c r="L275" s="58">
        <f t="shared" si="34"/>
        <v>0</v>
      </c>
      <c r="M275" s="58">
        <f t="shared" si="32"/>
        <v>0</v>
      </c>
      <c r="N275" s="58">
        <f t="shared" si="33"/>
        <v>0</v>
      </c>
      <c r="O275" s="222" t="str">
        <f t="shared" si="28"/>
        <v xml:space="preserve"> </v>
      </c>
      <c r="P275" s="222" t="str">
        <f t="shared" si="29"/>
        <v xml:space="preserve"> </v>
      </c>
      <c r="Q275" s="222" t="str">
        <f t="shared" si="30"/>
        <v xml:space="preserve"> </v>
      </c>
      <c r="R275" s="47"/>
      <c r="S275" s="47"/>
      <c r="T275" s="47"/>
      <c r="U275" s="47">
        <v>1</v>
      </c>
    </row>
    <row r="276" spans="1:21" ht="33.75" customHeight="1" x14ac:dyDescent="0.25">
      <c r="A276" s="50" t="s">
        <v>211</v>
      </c>
      <c r="B276" s="1" t="s">
        <v>845</v>
      </c>
      <c r="C276" s="1" t="s">
        <v>845</v>
      </c>
      <c r="D276" s="57">
        <v>29.25</v>
      </c>
      <c r="E276" s="57">
        <v>25</v>
      </c>
      <c r="F276" s="57"/>
      <c r="G276" s="69">
        <v>54.25</v>
      </c>
      <c r="H276" s="57">
        <v>28553</v>
      </c>
      <c r="I276" s="57"/>
      <c r="J276" s="221">
        <f t="shared" si="31"/>
        <v>2379.4166666666665</v>
      </c>
      <c r="K276" s="1">
        <v>28553</v>
      </c>
      <c r="L276" s="58">
        <f t="shared" si="34"/>
        <v>1.2292928939165762E-2</v>
      </c>
      <c r="M276" s="58">
        <f t="shared" si="32"/>
        <v>1.0506776871081848E-2</v>
      </c>
      <c r="N276" s="58">
        <f t="shared" si="33"/>
        <v>0</v>
      </c>
      <c r="O276" s="222" t="str">
        <f t="shared" si="28"/>
        <v xml:space="preserve"> </v>
      </c>
      <c r="P276" s="222" t="str">
        <f t="shared" si="29"/>
        <v xml:space="preserve"> </v>
      </c>
      <c r="Q276" s="222" t="str">
        <f t="shared" si="30"/>
        <v xml:space="preserve"> </v>
      </c>
      <c r="R276" s="47"/>
      <c r="S276" s="47">
        <v>1</v>
      </c>
      <c r="T276" s="47"/>
      <c r="U276" s="47">
        <v>1</v>
      </c>
    </row>
    <row r="277" spans="1:21" ht="64.5" x14ac:dyDescent="0.25">
      <c r="A277" s="50" t="s">
        <v>212</v>
      </c>
      <c r="B277" s="1" t="s">
        <v>614</v>
      </c>
      <c r="C277" s="1" t="s">
        <v>614</v>
      </c>
      <c r="D277" s="57">
        <v>75.5</v>
      </c>
      <c r="E277" s="57"/>
      <c r="F277" s="57"/>
      <c r="G277" s="69">
        <v>75.5</v>
      </c>
      <c r="H277" s="57">
        <v>32321</v>
      </c>
      <c r="I277" s="57"/>
      <c r="J277" s="221">
        <f t="shared" si="31"/>
        <v>2693.4166666666665</v>
      </c>
      <c r="K277" s="1">
        <v>32321</v>
      </c>
      <c r="L277" s="58">
        <f t="shared" si="34"/>
        <v>2.8031310912409891E-2</v>
      </c>
      <c r="M277" s="58">
        <f t="shared" si="32"/>
        <v>0</v>
      </c>
      <c r="N277" s="58">
        <f t="shared" si="33"/>
        <v>0</v>
      </c>
      <c r="O277" s="222">
        <f t="shared" si="28"/>
        <v>1</v>
      </c>
      <c r="P277" s="222" t="str">
        <f t="shared" si="29"/>
        <v xml:space="preserve"> </v>
      </c>
      <c r="Q277" s="222" t="str">
        <f t="shared" si="30"/>
        <v xml:space="preserve"> </v>
      </c>
      <c r="R277" s="47"/>
      <c r="S277" s="47"/>
      <c r="T277" s="47"/>
      <c r="U277" s="47">
        <v>1</v>
      </c>
    </row>
    <row r="278" spans="1:21" x14ac:dyDescent="0.25">
      <c r="A278" s="50" t="s">
        <v>213</v>
      </c>
      <c r="B278" s="1"/>
      <c r="C278" s="1"/>
      <c r="D278" s="57"/>
      <c r="E278" s="57"/>
      <c r="F278" s="57"/>
      <c r="G278" s="69"/>
      <c r="H278" s="57">
        <v>35104</v>
      </c>
      <c r="I278" s="57"/>
      <c r="J278" s="221">
        <f t="shared" si="31"/>
        <v>2925.3333333333335</v>
      </c>
      <c r="K278" s="1">
        <v>35104</v>
      </c>
      <c r="L278" s="58">
        <f t="shared" si="34"/>
        <v>0</v>
      </c>
      <c r="M278" s="58">
        <f t="shared" si="32"/>
        <v>0</v>
      </c>
      <c r="N278" s="58">
        <f t="shared" si="33"/>
        <v>0</v>
      </c>
      <c r="O278" s="222" t="str">
        <f t="shared" si="28"/>
        <v xml:space="preserve"> </v>
      </c>
      <c r="P278" s="222" t="str">
        <f t="shared" si="29"/>
        <v xml:space="preserve"> </v>
      </c>
      <c r="Q278" s="222" t="str">
        <f t="shared" si="30"/>
        <v xml:space="preserve"> </v>
      </c>
      <c r="R278" s="47"/>
      <c r="S278" s="47"/>
      <c r="T278" s="47"/>
      <c r="U278" s="47">
        <v>1</v>
      </c>
    </row>
    <row r="279" spans="1:21" x14ac:dyDescent="0.25">
      <c r="A279" s="49" t="s">
        <v>513</v>
      </c>
      <c r="B279" s="1"/>
      <c r="C279" s="1"/>
      <c r="D279" s="57"/>
      <c r="E279" s="57"/>
      <c r="F279" s="57"/>
      <c r="G279" s="69"/>
      <c r="H279" s="57">
        <v>35000</v>
      </c>
      <c r="I279" s="57"/>
      <c r="J279" s="221">
        <f t="shared" si="31"/>
        <v>2916.6666666666665</v>
      </c>
      <c r="K279" s="9">
        <v>35000</v>
      </c>
      <c r="L279" s="58">
        <f t="shared" si="34"/>
        <v>0</v>
      </c>
      <c r="M279" s="58">
        <f t="shared" si="32"/>
        <v>0</v>
      </c>
      <c r="N279" s="58">
        <f t="shared" si="33"/>
        <v>0</v>
      </c>
      <c r="O279" s="222" t="str">
        <f t="shared" si="28"/>
        <v xml:space="preserve"> </v>
      </c>
      <c r="P279" s="222" t="str">
        <f t="shared" si="29"/>
        <v xml:space="preserve"> </v>
      </c>
      <c r="Q279" s="222" t="str">
        <f t="shared" si="30"/>
        <v xml:space="preserve"> </v>
      </c>
      <c r="R279" s="47"/>
      <c r="S279" s="47"/>
      <c r="T279" s="47"/>
      <c r="U279" s="47">
        <v>1</v>
      </c>
    </row>
    <row r="280" spans="1:21" ht="64.5" x14ac:dyDescent="0.25">
      <c r="A280" s="50" t="s">
        <v>144</v>
      </c>
      <c r="B280" s="1" t="s">
        <v>614</v>
      </c>
      <c r="C280" s="1" t="s">
        <v>614</v>
      </c>
      <c r="D280" s="57"/>
      <c r="E280" s="57">
        <v>75.5</v>
      </c>
      <c r="F280" s="57"/>
      <c r="G280" s="69">
        <v>75.5</v>
      </c>
      <c r="H280" s="57">
        <v>33909</v>
      </c>
      <c r="I280" s="57"/>
      <c r="J280" s="221">
        <f t="shared" si="31"/>
        <v>2825.75</v>
      </c>
      <c r="K280" s="1">
        <v>33909</v>
      </c>
      <c r="L280" s="58">
        <f t="shared" si="34"/>
        <v>0</v>
      </c>
      <c r="M280" s="58">
        <f t="shared" si="32"/>
        <v>2.6718570291073166E-2</v>
      </c>
      <c r="N280" s="58">
        <f t="shared" si="33"/>
        <v>0</v>
      </c>
      <c r="O280" s="222" t="str">
        <f t="shared" si="28"/>
        <v xml:space="preserve"> </v>
      </c>
      <c r="P280" s="222">
        <f t="shared" si="29"/>
        <v>1</v>
      </c>
      <c r="Q280" s="222" t="str">
        <f t="shared" si="30"/>
        <v xml:space="preserve"> </v>
      </c>
      <c r="R280" s="47"/>
      <c r="S280" s="47"/>
      <c r="T280" s="47">
        <v>1</v>
      </c>
      <c r="U280" s="47">
        <v>1</v>
      </c>
    </row>
    <row r="281" spans="1:21" x14ac:dyDescent="0.25">
      <c r="A281" s="50" t="s">
        <v>598</v>
      </c>
      <c r="B281" s="1"/>
      <c r="C281" s="1"/>
      <c r="D281" s="57"/>
      <c r="E281" s="57"/>
      <c r="F281" s="57"/>
      <c r="G281" s="69"/>
      <c r="H281" s="57">
        <v>52396</v>
      </c>
      <c r="I281" s="57"/>
      <c r="J281" s="221">
        <f t="shared" si="31"/>
        <v>4366.333333333333</v>
      </c>
      <c r="K281" s="1">
        <v>52396</v>
      </c>
      <c r="L281" s="58">
        <f t="shared" si="34"/>
        <v>0</v>
      </c>
      <c r="M281" s="58">
        <f t="shared" si="32"/>
        <v>0</v>
      </c>
      <c r="N281" s="58">
        <f t="shared" si="33"/>
        <v>0</v>
      </c>
      <c r="O281" s="222" t="str">
        <f t="shared" ref="O281:O303" si="35">IF(L281&gt;2.5%,1," ")</f>
        <v xml:space="preserve"> </v>
      </c>
      <c r="P281" s="222" t="str">
        <f t="shared" ref="P281:P312" si="36">IF(M281&gt;2%,1," ")</f>
        <v xml:space="preserve"> </v>
      </c>
      <c r="Q281" s="222" t="str">
        <f t="shared" ref="Q281:Q312" si="37">IF(N281&gt;4.5%,1," ")</f>
        <v xml:space="preserve"> </v>
      </c>
      <c r="R281" s="47"/>
      <c r="S281" s="47"/>
      <c r="T281" s="47"/>
      <c r="U281" s="47">
        <v>1</v>
      </c>
    </row>
    <row r="282" spans="1:21" x14ac:dyDescent="0.25">
      <c r="A282" s="49" t="s">
        <v>122</v>
      </c>
      <c r="B282" s="1"/>
      <c r="C282" s="1"/>
      <c r="D282" s="57"/>
      <c r="E282" s="57"/>
      <c r="F282" s="57"/>
      <c r="G282" s="69"/>
      <c r="H282" s="57">
        <v>19356</v>
      </c>
      <c r="I282" s="57"/>
      <c r="J282" s="221">
        <f t="shared" si="31"/>
        <v>1613</v>
      </c>
      <c r="K282" s="1">
        <v>19356</v>
      </c>
      <c r="L282" s="58">
        <f t="shared" si="34"/>
        <v>0</v>
      </c>
      <c r="M282" s="58">
        <f t="shared" si="32"/>
        <v>0</v>
      </c>
      <c r="N282" s="58">
        <f t="shared" si="33"/>
        <v>0</v>
      </c>
      <c r="O282" s="222" t="str">
        <f t="shared" si="35"/>
        <v xml:space="preserve"> </v>
      </c>
      <c r="P282" s="222" t="str">
        <f t="shared" si="36"/>
        <v xml:space="preserve"> </v>
      </c>
      <c r="Q282" s="222" t="str">
        <f t="shared" si="37"/>
        <v xml:space="preserve"> </v>
      </c>
      <c r="R282" s="47"/>
      <c r="S282" s="47"/>
      <c r="T282" s="47"/>
      <c r="U282" s="47">
        <v>1</v>
      </c>
    </row>
    <row r="283" spans="1:21" ht="77.25" x14ac:dyDescent="0.25">
      <c r="A283" s="50" t="s">
        <v>111</v>
      </c>
      <c r="B283" s="1" t="s">
        <v>646</v>
      </c>
      <c r="C283" s="1" t="s">
        <v>646</v>
      </c>
      <c r="D283" s="57"/>
      <c r="E283" s="57"/>
      <c r="F283" s="57">
        <v>75.5</v>
      </c>
      <c r="G283" s="69">
        <v>75.5</v>
      </c>
      <c r="H283" s="57">
        <v>19356</v>
      </c>
      <c r="I283" s="57"/>
      <c r="J283" s="221">
        <f t="shared" si="31"/>
        <v>1613</v>
      </c>
      <c r="K283" s="1">
        <v>19356</v>
      </c>
      <c r="L283" s="58">
        <f t="shared" si="34"/>
        <v>0</v>
      </c>
      <c r="M283" s="58">
        <f t="shared" si="32"/>
        <v>0</v>
      </c>
      <c r="N283" s="58">
        <f t="shared" si="33"/>
        <v>4.6807191568505886E-2</v>
      </c>
      <c r="O283" s="222" t="str">
        <f t="shared" si="35"/>
        <v xml:space="preserve"> </v>
      </c>
      <c r="P283" s="222" t="str">
        <f t="shared" si="36"/>
        <v xml:space="preserve"> </v>
      </c>
      <c r="Q283" s="222">
        <f t="shared" si="37"/>
        <v>1</v>
      </c>
      <c r="R283" s="47"/>
      <c r="S283" s="47"/>
      <c r="T283" s="47"/>
      <c r="U283" s="47">
        <v>1</v>
      </c>
    </row>
    <row r="284" spans="1:21" x14ac:dyDescent="0.25">
      <c r="A284" s="50" t="s">
        <v>1144</v>
      </c>
      <c r="B284" s="1"/>
      <c r="C284" s="1"/>
      <c r="D284" s="57"/>
      <c r="E284" s="57"/>
      <c r="F284" s="57"/>
      <c r="G284" s="69"/>
      <c r="H284" s="57"/>
      <c r="I284" s="57"/>
      <c r="J284" s="221">
        <f t="shared" si="31"/>
        <v>1613</v>
      </c>
      <c r="K284" s="1">
        <v>19356</v>
      </c>
      <c r="L284" s="58">
        <f t="shared" si="34"/>
        <v>0</v>
      </c>
      <c r="M284" s="58">
        <f t="shared" si="32"/>
        <v>0</v>
      </c>
      <c r="N284" s="58">
        <f t="shared" si="33"/>
        <v>0</v>
      </c>
      <c r="O284" s="222" t="str">
        <f t="shared" si="35"/>
        <v xml:space="preserve"> </v>
      </c>
      <c r="P284" s="222" t="str">
        <f t="shared" si="36"/>
        <v xml:space="preserve"> </v>
      </c>
      <c r="Q284" s="222" t="str">
        <f t="shared" si="37"/>
        <v xml:space="preserve"> </v>
      </c>
      <c r="R284" s="47"/>
      <c r="S284" s="47"/>
      <c r="T284" s="47"/>
      <c r="U284" s="47">
        <v>1</v>
      </c>
    </row>
    <row r="285" spans="1:21" x14ac:dyDescent="0.25">
      <c r="A285" s="50" t="s">
        <v>599</v>
      </c>
      <c r="B285" s="1"/>
      <c r="C285" s="1"/>
      <c r="D285" s="57"/>
      <c r="E285" s="57"/>
      <c r="F285" s="57"/>
      <c r="G285" s="69"/>
      <c r="H285" s="57">
        <v>36346</v>
      </c>
      <c r="I285" s="57"/>
      <c r="J285" s="221">
        <f t="shared" si="31"/>
        <v>3028.8333333333335</v>
      </c>
      <c r="K285" s="1">
        <v>36346</v>
      </c>
      <c r="L285" s="58">
        <f t="shared" si="34"/>
        <v>0</v>
      </c>
      <c r="M285" s="58">
        <f t="shared" si="32"/>
        <v>0</v>
      </c>
      <c r="N285" s="58">
        <f t="shared" si="33"/>
        <v>0</v>
      </c>
      <c r="O285" s="222" t="str">
        <f t="shared" si="35"/>
        <v xml:space="preserve"> </v>
      </c>
      <c r="P285" s="222" t="str">
        <f t="shared" si="36"/>
        <v xml:space="preserve"> </v>
      </c>
      <c r="Q285" s="222" t="str">
        <f t="shared" si="37"/>
        <v xml:space="preserve"> </v>
      </c>
      <c r="R285" s="47"/>
      <c r="S285" s="47"/>
      <c r="T285" s="47"/>
      <c r="U285" s="47">
        <v>1</v>
      </c>
    </row>
    <row r="286" spans="1:21" ht="77.25" x14ac:dyDescent="0.25">
      <c r="A286" s="50" t="s">
        <v>191</v>
      </c>
      <c r="B286" s="1"/>
      <c r="C286" s="1" t="s">
        <v>1265</v>
      </c>
      <c r="D286" s="57"/>
      <c r="E286" s="57"/>
      <c r="F286" s="57"/>
      <c r="G286" s="69"/>
      <c r="H286" s="57">
        <v>46319</v>
      </c>
      <c r="I286" s="57"/>
      <c r="J286" s="221">
        <f t="shared" si="31"/>
        <v>3859.9166666666665</v>
      </c>
      <c r="K286" s="1">
        <v>46319</v>
      </c>
      <c r="L286" s="58">
        <f t="shared" si="34"/>
        <v>0</v>
      </c>
      <c r="M286" s="58">
        <f t="shared" si="32"/>
        <v>0</v>
      </c>
      <c r="N286" s="58">
        <f t="shared" si="33"/>
        <v>0</v>
      </c>
      <c r="O286" s="222" t="str">
        <f t="shared" si="35"/>
        <v xml:space="preserve"> </v>
      </c>
      <c r="P286" s="222" t="str">
        <f t="shared" si="36"/>
        <v xml:space="preserve"> </v>
      </c>
      <c r="Q286" s="222" t="str">
        <f t="shared" si="37"/>
        <v xml:space="preserve"> </v>
      </c>
      <c r="R286" s="47"/>
      <c r="S286" s="47"/>
      <c r="T286" s="47"/>
      <c r="U286" s="47">
        <v>1</v>
      </c>
    </row>
    <row r="287" spans="1:21" x14ac:dyDescent="0.25">
      <c r="A287" s="50" t="s">
        <v>600</v>
      </c>
      <c r="B287" s="1"/>
      <c r="C287" s="1"/>
      <c r="D287" s="57"/>
      <c r="E287" s="57"/>
      <c r="F287" s="57"/>
      <c r="G287" s="69"/>
      <c r="H287" s="57">
        <v>63859</v>
      </c>
      <c r="I287" s="57"/>
      <c r="J287" s="221">
        <f t="shared" si="31"/>
        <v>5321.583333333333</v>
      </c>
      <c r="K287" s="1">
        <v>63859</v>
      </c>
      <c r="L287" s="58">
        <f t="shared" si="34"/>
        <v>0</v>
      </c>
      <c r="M287" s="58">
        <f t="shared" si="32"/>
        <v>0</v>
      </c>
      <c r="N287" s="58">
        <f t="shared" si="33"/>
        <v>0</v>
      </c>
      <c r="O287" s="222" t="str">
        <f t="shared" si="35"/>
        <v xml:space="preserve"> </v>
      </c>
      <c r="P287" s="222" t="str">
        <f t="shared" si="36"/>
        <v xml:space="preserve"> </v>
      </c>
      <c r="Q287" s="222" t="str">
        <f t="shared" si="37"/>
        <v xml:space="preserve"> </v>
      </c>
      <c r="R287" s="47"/>
      <c r="S287" s="47"/>
      <c r="T287" s="47"/>
      <c r="U287" s="47">
        <v>1</v>
      </c>
    </row>
    <row r="288" spans="1:21" x14ac:dyDescent="0.25">
      <c r="A288" s="50" t="s">
        <v>74</v>
      </c>
      <c r="B288" s="1"/>
      <c r="C288" s="1"/>
      <c r="D288" s="57"/>
      <c r="E288" s="57"/>
      <c r="F288" s="57"/>
      <c r="G288" s="69"/>
      <c r="H288" s="57">
        <v>38750</v>
      </c>
      <c r="I288" s="57"/>
      <c r="J288" s="221">
        <f t="shared" si="31"/>
        <v>3229.1666666666665</v>
      </c>
      <c r="K288" s="1">
        <v>38750</v>
      </c>
      <c r="L288" s="58">
        <f t="shared" si="34"/>
        <v>0</v>
      </c>
      <c r="M288" s="58">
        <f t="shared" si="32"/>
        <v>0</v>
      </c>
      <c r="N288" s="58">
        <f t="shared" si="33"/>
        <v>0</v>
      </c>
      <c r="O288" s="222" t="str">
        <f t="shared" si="35"/>
        <v xml:space="preserve"> </v>
      </c>
      <c r="P288" s="222" t="str">
        <f t="shared" si="36"/>
        <v xml:space="preserve"> </v>
      </c>
      <c r="Q288" s="222" t="str">
        <f t="shared" si="37"/>
        <v xml:space="preserve"> </v>
      </c>
      <c r="R288" s="47"/>
      <c r="S288" s="47"/>
      <c r="T288" s="47"/>
      <c r="U288" s="47">
        <v>1</v>
      </c>
    </row>
    <row r="289" spans="1:21" x14ac:dyDescent="0.25">
      <c r="A289" s="50" t="s">
        <v>192</v>
      </c>
      <c r="B289" s="1"/>
      <c r="C289" s="1"/>
      <c r="D289" s="57"/>
      <c r="E289" s="57"/>
      <c r="F289" s="57"/>
      <c r="G289" s="69"/>
      <c r="H289" s="57">
        <v>46037</v>
      </c>
      <c r="I289" s="57"/>
      <c r="J289" s="221">
        <f t="shared" si="31"/>
        <v>3836.4166666666665</v>
      </c>
      <c r="K289" s="1">
        <v>46037</v>
      </c>
      <c r="L289" s="58">
        <f t="shared" si="34"/>
        <v>0</v>
      </c>
      <c r="M289" s="58">
        <f t="shared" si="32"/>
        <v>0</v>
      </c>
      <c r="N289" s="58">
        <f t="shared" si="33"/>
        <v>0</v>
      </c>
      <c r="O289" s="222" t="str">
        <f t="shared" si="35"/>
        <v xml:space="preserve"> </v>
      </c>
      <c r="P289" s="222" t="str">
        <f t="shared" si="36"/>
        <v xml:space="preserve"> </v>
      </c>
      <c r="Q289" s="222" t="str">
        <f t="shared" si="37"/>
        <v xml:space="preserve"> </v>
      </c>
      <c r="R289" s="47"/>
      <c r="S289" s="47"/>
      <c r="T289" s="47"/>
      <c r="U289" s="47">
        <v>1</v>
      </c>
    </row>
    <row r="290" spans="1:21" ht="39" x14ac:dyDescent="0.25">
      <c r="A290" s="50" t="s">
        <v>214</v>
      </c>
      <c r="B290" s="1" t="s">
        <v>624</v>
      </c>
      <c r="C290" s="1" t="s">
        <v>624</v>
      </c>
      <c r="D290" s="57">
        <v>25</v>
      </c>
      <c r="E290" s="57"/>
      <c r="F290" s="57"/>
      <c r="G290" s="69">
        <v>25</v>
      </c>
      <c r="H290" s="57">
        <v>40455</v>
      </c>
      <c r="I290" s="57"/>
      <c r="J290" s="221">
        <f t="shared" si="31"/>
        <v>3371.25</v>
      </c>
      <c r="K290" s="1">
        <v>40455</v>
      </c>
      <c r="L290" s="58">
        <f t="shared" si="34"/>
        <v>7.4156470152020766E-3</v>
      </c>
      <c r="M290" s="58">
        <f t="shared" si="32"/>
        <v>0</v>
      </c>
      <c r="N290" s="58">
        <f t="shared" si="33"/>
        <v>0</v>
      </c>
      <c r="O290" s="222" t="str">
        <f t="shared" si="35"/>
        <v xml:space="preserve"> </v>
      </c>
      <c r="P290" s="222" t="str">
        <f t="shared" si="36"/>
        <v xml:space="preserve"> </v>
      </c>
      <c r="Q290" s="222" t="str">
        <f t="shared" si="37"/>
        <v xml:space="preserve"> </v>
      </c>
      <c r="R290" s="47"/>
      <c r="S290" s="47"/>
      <c r="T290" s="47"/>
      <c r="U290" s="47">
        <v>1</v>
      </c>
    </row>
    <row r="291" spans="1:21" ht="51.75" x14ac:dyDescent="0.25">
      <c r="A291" s="50" t="s">
        <v>215</v>
      </c>
      <c r="B291" s="1"/>
      <c r="C291" s="1" t="s">
        <v>1201</v>
      </c>
      <c r="D291" s="57"/>
      <c r="E291" s="57"/>
      <c r="F291" s="57"/>
      <c r="G291" s="69"/>
      <c r="H291" s="57">
        <v>40455</v>
      </c>
      <c r="I291" s="57"/>
      <c r="J291" s="221">
        <f t="shared" si="31"/>
        <v>3371.25</v>
      </c>
      <c r="K291" s="1">
        <v>40455</v>
      </c>
      <c r="L291" s="58">
        <f t="shared" si="34"/>
        <v>0</v>
      </c>
      <c r="M291" s="58">
        <f t="shared" si="32"/>
        <v>0</v>
      </c>
      <c r="N291" s="58">
        <f t="shared" si="33"/>
        <v>0</v>
      </c>
      <c r="O291" s="222" t="str">
        <f t="shared" si="35"/>
        <v xml:space="preserve"> </v>
      </c>
      <c r="P291" s="222" t="str">
        <f t="shared" si="36"/>
        <v xml:space="preserve"> </v>
      </c>
      <c r="Q291" s="222" t="str">
        <f t="shared" si="37"/>
        <v xml:space="preserve"> </v>
      </c>
      <c r="R291" s="47"/>
      <c r="S291" s="47"/>
      <c r="T291" s="47"/>
      <c r="U291" s="47">
        <v>1</v>
      </c>
    </row>
    <row r="292" spans="1:21" ht="64.5" x14ac:dyDescent="0.25">
      <c r="A292" s="50" t="s">
        <v>145</v>
      </c>
      <c r="B292" s="1" t="s">
        <v>614</v>
      </c>
      <c r="C292" s="1" t="s">
        <v>614</v>
      </c>
      <c r="D292" s="57"/>
      <c r="E292" s="57"/>
      <c r="F292" s="57">
        <v>75.5</v>
      </c>
      <c r="G292" s="69">
        <v>75.5</v>
      </c>
      <c r="H292" s="57">
        <v>18125</v>
      </c>
      <c r="I292" s="57"/>
      <c r="J292" s="221">
        <f t="shared" si="31"/>
        <v>1510.4166666666667</v>
      </c>
      <c r="K292" s="1">
        <v>18125</v>
      </c>
      <c r="L292" s="58">
        <f t="shared" si="34"/>
        <v>0</v>
      </c>
      <c r="M292" s="58">
        <f t="shared" si="32"/>
        <v>0</v>
      </c>
      <c r="N292" s="58">
        <f t="shared" si="33"/>
        <v>4.998620689655172E-2</v>
      </c>
      <c r="O292" s="222" t="str">
        <f t="shared" si="35"/>
        <v xml:space="preserve"> </v>
      </c>
      <c r="P292" s="222" t="str">
        <f t="shared" si="36"/>
        <v xml:space="preserve"> </v>
      </c>
      <c r="Q292" s="222">
        <f t="shared" si="37"/>
        <v>1</v>
      </c>
      <c r="R292" s="47"/>
      <c r="S292" s="47"/>
      <c r="T292" s="47"/>
      <c r="U292" s="47">
        <v>1</v>
      </c>
    </row>
    <row r="293" spans="1:21" ht="29.25" customHeight="1" x14ac:dyDescent="0.25">
      <c r="A293" s="50" t="s">
        <v>75</v>
      </c>
      <c r="B293" s="1" t="s">
        <v>855</v>
      </c>
      <c r="C293" s="1" t="s">
        <v>855</v>
      </c>
      <c r="D293" s="57"/>
      <c r="E293" s="57"/>
      <c r="F293" s="57">
        <v>104</v>
      </c>
      <c r="G293" s="69">
        <v>104</v>
      </c>
      <c r="H293" s="57">
        <v>33438</v>
      </c>
      <c r="I293" s="57"/>
      <c r="J293" s="221">
        <f t="shared" si="31"/>
        <v>2786.5</v>
      </c>
      <c r="K293" s="1">
        <v>33438</v>
      </c>
      <c r="L293" s="58">
        <f t="shared" si="34"/>
        <v>0</v>
      </c>
      <c r="M293" s="58">
        <f t="shared" si="32"/>
        <v>0</v>
      </c>
      <c r="N293" s="58">
        <f t="shared" si="33"/>
        <v>3.7322806387941859E-2</v>
      </c>
      <c r="O293" s="222" t="str">
        <f t="shared" si="35"/>
        <v xml:space="preserve"> </v>
      </c>
      <c r="P293" s="222" t="str">
        <f t="shared" si="36"/>
        <v xml:space="preserve"> </v>
      </c>
      <c r="Q293" s="222" t="str">
        <f t="shared" si="37"/>
        <v xml:space="preserve"> </v>
      </c>
      <c r="R293" s="47"/>
      <c r="S293" s="47"/>
      <c r="T293" s="47"/>
      <c r="U293" s="47">
        <v>1</v>
      </c>
    </row>
    <row r="294" spans="1:21" x14ac:dyDescent="0.25">
      <c r="A294" s="50" t="s">
        <v>601</v>
      </c>
      <c r="B294" s="1"/>
      <c r="C294" s="1"/>
      <c r="D294" s="57"/>
      <c r="E294" s="57"/>
      <c r="F294" s="57"/>
      <c r="G294" s="69"/>
      <c r="H294" s="57">
        <v>52396</v>
      </c>
      <c r="I294" s="57"/>
      <c r="J294" s="221">
        <f t="shared" si="31"/>
        <v>4366.333333333333</v>
      </c>
      <c r="K294" s="1">
        <v>52396</v>
      </c>
      <c r="L294" s="58">
        <f t="shared" si="34"/>
        <v>0</v>
      </c>
      <c r="M294" s="58">
        <f t="shared" si="32"/>
        <v>0</v>
      </c>
      <c r="N294" s="58">
        <f t="shared" si="33"/>
        <v>0</v>
      </c>
      <c r="O294" s="222" t="str">
        <f t="shared" si="35"/>
        <v xml:space="preserve"> </v>
      </c>
      <c r="P294" s="222" t="str">
        <f t="shared" si="36"/>
        <v xml:space="preserve"> </v>
      </c>
      <c r="Q294" s="222" t="str">
        <f t="shared" si="37"/>
        <v xml:space="preserve"> </v>
      </c>
      <c r="R294" s="47"/>
      <c r="S294" s="47"/>
      <c r="T294" s="47"/>
      <c r="U294" s="47">
        <v>1</v>
      </c>
    </row>
    <row r="295" spans="1:21" x14ac:dyDescent="0.25">
      <c r="A295" s="50" t="s">
        <v>38</v>
      </c>
      <c r="B295" s="1"/>
      <c r="C295" s="1"/>
      <c r="D295" s="57"/>
      <c r="E295" s="57"/>
      <c r="F295" s="57"/>
      <c r="G295" s="69"/>
      <c r="H295" s="57">
        <v>26544</v>
      </c>
      <c r="I295" s="57"/>
      <c r="J295" s="221">
        <f t="shared" si="31"/>
        <v>2212</v>
      </c>
      <c r="K295" s="1">
        <v>26544</v>
      </c>
      <c r="L295" s="58">
        <f t="shared" si="34"/>
        <v>0</v>
      </c>
      <c r="M295" s="58">
        <f t="shared" si="32"/>
        <v>0</v>
      </c>
      <c r="N295" s="58">
        <f t="shared" si="33"/>
        <v>0</v>
      </c>
      <c r="O295" s="222" t="str">
        <f t="shared" si="35"/>
        <v xml:space="preserve"> </v>
      </c>
      <c r="P295" s="222" t="str">
        <f t="shared" si="36"/>
        <v xml:space="preserve"> </v>
      </c>
      <c r="Q295" s="222" t="str">
        <f t="shared" si="37"/>
        <v xml:space="preserve"> </v>
      </c>
      <c r="R295" s="47"/>
      <c r="S295" s="47"/>
      <c r="T295" s="47"/>
      <c r="U295" s="47">
        <v>1</v>
      </c>
    </row>
    <row r="296" spans="1:21" ht="64.5" x14ac:dyDescent="0.25">
      <c r="A296" s="50" t="s">
        <v>193</v>
      </c>
      <c r="B296" s="1" t="s">
        <v>614</v>
      </c>
      <c r="C296" s="1" t="s">
        <v>614</v>
      </c>
      <c r="D296" s="57">
        <v>75.5</v>
      </c>
      <c r="E296" s="57"/>
      <c r="F296" s="57"/>
      <c r="G296" s="69">
        <v>75.5</v>
      </c>
      <c r="H296" s="57">
        <v>37411</v>
      </c>
      <c r="I296" s="57"/>
      <c r="J296" s="221">
        <f t="shared" si="31"/>
        <v>3117.5833333333335</v>
      </c>
      <c r="K296" s="1">
        <v>37411</v>
      </c>
      <c r="L296" s="58">
        <f t="shared" si="34"/>
        <v>2.4217476143380288E-2</v>
      </c>
      <c r="M296" s="58">
        <f t="shared" si="32"/>
        <v>0</v>
      </c>
      <c r="N296" s="58">
        <f t="shared" si="33"/>
        <v>0</v>
      </c>
      <c r="O296" s="222" t="str">
        <f t="shared" si="35"/>
        <v xml:space="preserve"> </v>
      </c>
      <c r="P296" s="222" t="str">
        <f t="shared" si="36"/>
        <v xml:space="preserve"> </v>
      </c>
      <c r="Q296" s="222" t="str">
        <f t="shared" si="37"/>
        <v xml:space="preserve"> </v>
      </c>
      <c r="R296" s="47"/>
      <c r="S296" s="47"/>
      <c r="T296" s="47"/>
      <c r="U296" s="47">
        <v>1</v>
      </c>
    </row>
    <row r="297" spans="1:21" x14ac:dyDescent="0.25">
      <c r="A297" s="50" t="s">
        <v>194</v>
      </c>
      <c r="B297" s="1"/>
      <c r="C297" s="1"/>
      <c r="D297" s="57"/>
      <c r="E297" s="57"/>
      <c r="F297" s="57"/>
      <c r="G297" s="69"/>
      <c r="H297" s="57">
        <v>29250</v>
      </c>
      <c r="I297" s="57"/>
      <c r="J297" s="221">
        <f t="shared" si="31"/>
        <v>2437.5</v>
      </c>
      <c r="K297" s="1">
        <v>29250</v>
      </c>
      <c r="L297" s="58">
        <f t="shared" si="34"/>
        <v>0</v>
      </c>
      <c r="M297" s="58">
        <f t="shared" si="32"/>
        <v>0</v>
      </c>
      <c r="N297" s="58">
        <f t="shared" si="33"/>
        <v>0</v>
      </c>
      <c r="O297" s="222" t="str">
        <f t="shared" si="35"/>
        <v xml:space="preserve"> </v>
      </c>
      <c r="P297" s="222" t="str">
        <f t="shared" si="36"/>
        <v xml:space="preserve"> </v>
      </c>
      <c r="Q297" s="222" t="str">
        <f t="shared" si="37"/>
        <v xml:space="preserve"> </v>
      </c>
      <c r="R297" s="47"/>
      <c r="S297" s="47"/>
      <c r="T297" s="47"/>
      <c r="U297" s="47">
        <v>1</v>
      </c>
    </row>
    <row r="298" spans="1:21" ht="141" x14ac:dyDescent="0.25">
      <c r="A298" s="50" t="s">
        <v>76</v>
      </c>
      <c r="B298" s="1" t="s">
        <v>862</v>
      </c>
      <c r="C298" s="1" t="s">
        <v>862</v>
      </c>
      <c r="D298" s="57">
        <v>75.5</v>
      </c>
      <c r="E298" s="57"/>
      <c r="F298" s="57"/>
      <c r="G298" s="69">
        <v>75.5</v>
      </c>
      <c r="H298" s="57">
        <v>50417</v>
      </c>
      <c r="I298" s="57"/>
      <c r="J298" s="221">
        <f t="shared" si="31"/>
        <v>4201.416666666667</v>
      </c>
      <c r="K298" s="1">
        <v>50417</v>
      </c>
      <c r="L298" s="58">
        <f t="shared" si="34"/>
        <v>1.7970129123113233E-2</v>
      </c>
      <c r="M298" s="58">
        <f t="shared" si="32"/>
        <v>0</v>
      </c>
      <c r="N298" s="58">
        <f t="shared" si="33"/>
        <v>0</v>
      </c>
      <c r="O298" s="222" t="str">
        <f t="shared" si="35"/>
        <v xml:space="preserve"> </v>
      </c>
      <c r="P298" s="222" t="str">
        <f t="shared" si="36"/>
        <v xml:space="preserve"> </v>
      </c>
      <c r="Q298" s="222" t="str">
        <f t="shared" si="37"/>
        <v xml:space="preserve"> </v>
      </c>
      <c r="R298" s="47"/>
      <c r="S298" s="47"/>
      <c r="T298" s="47"/>
      <c r="U298" s="47">
        <v>1</v>
      </c>
    </row>
    <row r="299" spans="1:21" ht="24" customHeight="1" x14ac:dyDescent="0.25">
      <c r="A299" s="50" t="s">
        <v>112</v>
      </c>
      <c r="B299" s="1" t="s">
        <v>980</v>
      </c>
      <c r="C299" s="1" t="s">
        <v>980</v>
      </c>
      <c r="D299" s="57"/>
      <c r="E299" s="57"/>
      <c r="F299" s="57">
        <v>83.01</v>
      </c>
      <c r="G299" s="69">
        <v>83.01</v>
      </c>
      <c r="H299" s="57">
        <v>55370</v>
      </c>
      <c r="I299" s="57"/>
      <c r="J299" s="221">
        <f t="shared" si="31"/>
        <v>4614.166666666667</v>
      </c>
      <c r="K299" s="1">
        <v>55370</v>
      </c>
      <c r="L299" s="58">
        <f t="shared" si="34"/>
        <v>0</v>
      </c>
      <c r="M299" s="58">
        <f t="shared" si="32"/>
        <v>0</v>
      </c>
      <c r="N299" s="58">
        <f t="shared" si="33"/>
        <v>1.7990247426404191E-2</v>
      </c>
      <c r="O299" s="222" t="str">
        <f t="shared" si="35"/>
        <v xml:space="preserve"> </v>
      </c>
      <c r="P299" s="222" t="str">
        <f t="shared" si="36"/>
        <v xml:space="preserve"> </v>
      </c>
      <c r="Q299" s="222" t="str">
        <f t="shared" si="37"/>
        <v xml:space="preserve"> </v>
      </c>
      <c r="R299" s="47"/>
      <c r="S299" s="47"/>
      <c r="T299" s="47"/>
      <c r="U299" s="47">
        <v>1</v>
      </c>
    </row>
    <row r="300" spans="1:21" x14ac:dyDescent="0.25">
      <c r="A300" s="50" t="s">
        <v>123</v>
      </c>
      <c r="B300" s="1"/>
      <c r="C300" s="1"/>
      <c r="D300" s="57"/>
      <c r="E300" s="57"/>
      <c r="F300" s="57"/>
      <c r="G300" s="69"/>
      <c r="H300" s="57">
        <v>48563</v>
      </c>
      <c r="I300" s="57"/>
      <c r="J300" s="221">
        <f t="shared" si="31"/>
        <v>4046.9166666666665</v>
      </c>
      <c r="K300" s="1">
        <v>48563</v>
      </c>
      <c r="L300" s="58">
        <f t="shared" si="34"/>
        <v>0</v>
      </c>
      <c r="M300" s="58">
        <f t="shared" si="32"/>
        <v>0</v>
      </c>
      <c r="N300" s="58">
        <f t="shared" si="33"/>
        <v>0</v>
      </c>
      <c r="O300" s="222" t="str">
        <f t="shared" si="35"/>
        <v xml:space="preserve"> </v>
      </c>
      <c r="P300" s="222" t="str">
        <f t="shared" si="36"/>
        <v xml:space="preserve"> </v>
      </c>
      <c r="Q300" s="222" t="str">
        <f t="shared" si="37"/>
        <v xml:space="preserve"> </v>
      </c>
      <c r="R300" s="47"/>
      <c r="S300" s="47"/>
      <c r="T300" s="47"/>
      <c r="U300" s="47">
        <v>1</v>
      </c>
    </row>
    <row r="301" spans="1:21" x14ac:dyDescent="0.25">
      <c r="A301" s="50" t="s">
        <v>602</v>
      </c>
      <c r="B301" s="1"/>
      <c r="C301" s="1"/>
      <c r="D301" s="57"/>
      <c r="E301" s="57"/>
      <c r="F301" s="57"/>
      <c r="G301" s="69"/>
      <c r="H301" s="57">
        <v>45489</v>
      </c>
      <c r="I301" s="57"/>
      <c r="J301" s="221">
        <f t="shared" si="31"/>
        <v>3790.75</v>
      </c>
      <c r="K301" s="1">
        <v>45489</v>
      </c>
      <c r="L301" s="58">
        <f t="shared" si="34"/>
        <v>0</v>
      </c>
      <c r="M301" s="58">
        <f t="shared" si="32"/>
        <v>0</v>
      </c>
      <c r="N301" s="58">
        <f t="shared" si="33"/>
        <v>0</v>
      </c>
      <c r="O301" s="222" t="str">
        <f t="shared" si="35"/>
        <v xml:space="preserve"> </v>
      </c>
      <c r="P301" s="222" t="str">
        <f t="shared" si="36"/>
        <v xml:space="preserve"> </v>
      </c>
      <c r="Q301" s="222" t="str">
        <f t="shared" si="37"/>
        <v xml:space="preserve"> </v>
      </c>
      <c r="R301" s="47"/>
      <c r="S301" s="47"/>
      <c r="T301" s="47"/>
      <c r="U301" s="47">
        <v>1</v>
      </c>
    </row>
    <row r="302" spans="1:21" x14ac:dyDescent="0.25">
      <c r="A302" s="49" t="s">
        <v>124</v>
      </c>
      <c r="B302" s="1"/>
      <c r="C302" s="1"/>
      <c r="D302" s="57"/>
      <c r="E302" s="57"/>
      <c r="F302" s="57"/>
      <c r="G302" s="69"/>
      <c r="H302" s="57">
        <v>32667</v>
      </c>
      <c r="I302" s="57"/>
      <c r="J302" s="221">
        <f t="shared" si="31"/>
        <v>2722.25</v>
      </c>
      <c r="K302" s="1">
        <v>32667</v>
      </c>
      <c r="L302" s="58">
        <f t="shared" si="34"/>
        <v>0</v>
      </c>
      <c r="M302" s="58">
        <f t="shared" si="32"/>
        <v>0</v>
      </c>
      <c r="N302" s="58">
        <f t="shared" si="33"/>
        <v>0</v>
      </c>
      <c r="O302" s="222" t="str">
        <f t="shared" si="35"/>
        <v xml:space="preserve"> </v>
      </c>
      <c r="P302" s="222" t="str">
        <f t="shared" si="36"/>
        <v xml:space="preserve"> </v>
      </c>
      <c r="Q302" s="222" t="str">
        <f t="shared" si="37"/>
        <v xml:space="preserve"> </v>
      </c>
      <c r="R302" s="47"/>
      <c r="S302" s="47"/>
      <c r="T302" s="47"/>
      <c r="U302" s="47">
        <v>1</v>
      </c>
    </row>
    <row r="303" spans="1:21" ht="22.5" customHeight="1" x14ac:dyDescent="0.25">
      <c r="A303" s="50" t="s">
        <v>113</v>
      </c>
      <c r="B303" s="1" t="s">
        <v>614</v>
      </c>
      <c r="C303" s="1" t="s">
        <v>614</v>
      </c>
      <c r="D303" s="57"/>
      <c r="E303" s="57"/>
      <c r="F303" s="57">
        <v>75.5</v>
      </c>
      <c r="G303" s="69">
        <v>75.5</v>
      </c>
      <c r="H303" s="57">
        <v>32667</v>
      </c>
      <c r="I303" s="57"/>
      <c r="J303" s="221">
        <f t="shared" si="31"/>
        <v>2722.25</v>
      </c>
      <c r="K303" s="1">
        <v>32667</v>
      </c>
      <c r="L303" s="58">
        <f t="shared" si="34"/>
        <v>0</v>
      </c>
      <c r="M303" s="58">
        <f t="shared" si="32"/>
        <v>0</v>
      </c>
      <c r="N303" s="58">
        <f t="shared" si="33"/>
        <v>2.7734410873358435E-2</v>
      </c>
      <c r="O303" s="222" t="str">
        <f t="shared" si="35"/>
        <v xml:space="preserve"> </v>
      </c>
      <c r="P303" s="222" t="str">
        <f t="shared" si="36"/>
        <v xml:space="preserve"> </v>
      </c>
      <c r="Q303" s="222" t="str">
        <f t="shared" si="37"/>
        <v xml:space="preserve"> </v>
      </c>
      <c r="R303" s="47"/>
      <c r="S303" s="47"/>
      <c r="T303" s="47"/>
      <c r="U303" s="47">
        <v>1</v>
      </c>
    </row>
    <row r="304" spans="1:21" ht="18.75" customHeight="1" x14ac:dyDescent="0.25">
      <c r="A304" s="50" t="s">
        <v>114</v>
      </c>
      <c r="B304" s="1" t="s">
        <v>614</v>
      </c>
      <c r="C304" s="1" t="s">
        <v>614</v>
      </c>
      <c r="D304" s="57">
        <v>75.5</v>
      </c>
      <c r="E304" s="57"/>
      <c r="F304" s="57"/>
      <c r="G304" s="69">
        <v>75.5</v>
      </c>
      <c r="H304" s="57">
        <v>19356</v>
      </c>
      <c r="I304" s="57"/>
      <c r="J304" s="221">
        <f t="shared" si="31"/>
        <v>1613</v>
      </c>
      <c r="K304" s="1">
        <v>19356</v>
      </c>
      <c r="L304" s="58">
        <f t="shared" si="34"/>
        <v>4.6807191568505886E-2</v>
      </c>
      <c r="M304" s="58">
        <f t="shared" si="32"/>
        <v>0</v>
      </c>
      <c r="N304" s="58">
        <f t="shared" si="33"/>
        <v>0</v>
      </c>
      <c r="O304" s="222">
        <f>IF(L304&gt;2.5%,1," ")</f>
        <v>1</v>
      </c>
      <c r="P304" s="222" t="str">
        <f t="shared" si="36"/>
        <v xml:space="preserve"> </v>
      </c>
      <c r="Q304" s="222" t="str">
        <f t="shared" si="37"/>
        <v xml:space="preserve"> </v>
      </c>
      <c r="R304" s="47"/>
      <c r="S304" s="47"/>
      <c r="T304" s="47"/>
      <c r="U304" s="47">
        <v>1</v>
      </c>
    </row>
    <row r="305" spans="1:21" ht="20.25" customHeight="1" x14ac:dyDescent="0.25">
      <c r="A305" s="50" t="s">
        <v>77</v>
      </c>
      <c r="B305" s="1" t="s">
        <v>865</v>
      </c>
      <c r="C305" s="1" t="s">
        <v>865</v>
      </c>
      <c r="D305" s="57">
        <v>25</v>
      </c>
      <c r="E305" s="57"/>
      <c r="F305" s="57"/>
      <c r="G305" s="69">
        <v>25</v>
      </c>
      <c r="H305" s="57">
        <v>32209</v>
      </c>
      <c r="I305" s="57"/>
      <c r="J305" s="221">
        <f t="shared" ref="J305:J312" si="38">K305/12</f>
        <v>2684.0833333333335</v>
      </c>
      <c r="K305" s="1">
        <v>32209</v>
      </c>
      <c r="L305" s="58">
        <f t="shared" si="34"/>
        <v>9.3141668477754666E-3</v>
      </c>
      <c r="M305" s="58">
        <f t="shared" ref="M305:M312" si="39">E305/J305</f>
        <v>0</v>
      </c>
      <c r="N305" s="58">
        <f t="shared" ref="N305:N312" si="40">F305/J305</f>
        <v>0</v>
      </c>
      <c r="O305" s="222" t="str">
        <f t="shared" ref="O305:O312" si="41">IF(L305&gt;2.5%,1," ")</f>
        <v xml:space="preserve"> </v>
      </c>
      <c r="P305" s="222" t="str">
        <f t="shared" si="36"/>
        <v xml:space="preserve"> </v>
      </c>
      <c r="Q305" s="222" t="str">
        <f t="shared" si="37"/>
        <v xml:space="preserve"> </v>
      </c>
      <c r="R305" s="47"/>
      <c r="S305" s="47"/>
      <c r="T305" s="47"/>
      <c r="U305" s="47">
        <v>1</v>
      </c>
    </row>
    <row r="306" spans="1:21" x14ac:dyDescent="0.25">
      <c r="A306" s="50" t="s">
        <v>195</v>
      </c>
      <c r="B306" s="1"/>
      <c r="C306" s="1"/>
      <c r="D306" s="57"/>
      <c r="E306" s="57"/>
      <c r="F306" s="57"/>
      <c r="G306" s="69"/>
      <c r="H306" s="57">
        <v>42958</v>
      </c>
      <c r="I306" s="57"/>
      <c r="J306" s="221">
        <f t="shared" si="38"/>
        <v>3579.8333333333335</v>
      </c>
      <c r="K306" s="1">
        <v>42958</v>
      </c>
      <c r="L306" s="58">
        <f t="shared" ref="L306:L312" si="42">D306/J306</f>
        <v>0</v>
      </c>
      <c r="M306" s="58">
        <f t="shared" si="39"/>
        <v>0</v>
      </c>
      <c r="N306" s="58">
        <f t="shared" si="40"/>
        <v>0</v>
      </c>
      <c r="O306" s="222" t="str">
        <f t="shared" si="41"/>
        <v xml:space="preserve"> </v>
      </c>
      <c r="P306" s="222" t="str">
        <f t="shared" si="36"/>
        <v xml:space="preserve"> </v>
      </c>
      <c r="Q306" s="222" t="str">
        <f t="shared" si="37"/>
        <v xml:space="preserve"> </v>
      </c>
      <c r="R306" s="47"/>
      <c r="S306" s="47"/>
      <c r="T306" s="47"/>
      <c r="U306" s="47">
        <v>1</v>
      </c>
    </row>
    <row r="307" spans="1:21" x14ac:dyDescent="0.25">
      <c r="A307" s="50" t="s">
        <v>603</v>
      </c>
      <c r="B307" s="1"/>
      <c r="C307" s="1"/>
      <c r="D307" s="57"/>
      <c r="E307" s="57"/>
      <c r="F307" s="57"/>
      <c r="G307" s="69"/>
      <c r="H307" s="57">
        <v>46037</v>
      </c>
      <c r="I307" s="57"/>
      <c r="J307" s="221">
        <f t="shared" si="38"/>
        <v>3836.4166666666665</v>
      </c>
      <c r="K307" s="1">
        <v>46037</v>
      </c>
      <c r="L307" s="58">
        <f t="shared" si="42"/>
        <v>0</v>
      </c>
      <c r="M307" s="58">
        <f t="shared" si="39"/>
        <v>0</v>
      </c>
      <c r="N307" s="58">
        <f t="shared" si="40"/>
        <v>0</v>
      </c>
      <c r="O307" s="222" t="str">
        <f t="shared" si="41"/>
        <v xml:space="preserve"> </v>
      </c>
      <c r="P307" s="222" t="str">
        <f t="shared" si="36"/>
        <v xml:space="preserve"> </v>
      </c>
      <c r="Q307" s="222" t="str">
        <f t="shared" si="37"/>
        <v xml:space="preserve"> </v>
      </c>
      <c r="R307" s="47"/>
      <c r="S307" s="47"/>
      <c r="T307" s="47"/>
      <c r="U307" s="47">
        <v>1</v>
      </c>
    </row>
    <row r="308" spans="1:21" x14ac:dyDescent="0.25">
      <c r="A308" s="50" t="s">
        <v>196</v>
      </c>
      <c r="B308" s="1"/>
      <c r="C308" s="1"/>
      <c r="D308" s="57"/>
      <c r="E308" s="57"/>
      <c r="F308" s="57"/>
      <c r="G308" s="69"/>
      <c r="H308" s="57">
        <v>39614</v>
      </c>
      <c r="I308" s="57"/>
      <c r="J308" s="221">
        <f t="shared" si="38"/>
        <v>3301.1666666666665</v>
      </c>
      <c r="K308" s="1">
        <v>39614</v>
      </c>
      <c r="L308" s="58">
        <f t="shared" si="42"/>
        <v>0</v>
      </c>
      <c r="M308" s="58">
        <f t="shared" si="39"/>
        <v>0</v>
      </c>
      <c r="N308" s="58">
        <f t="shared" si="40"/>
        <v>0</v>
      </c>
      <c r="O308" s="222" t="str">
        <f t="shared" si="41"/>
        <v xml:space="preserve"> </v>
      </c>
      <c r="P308" s="222" t="str">
        <f t="shared" si="36"/>
        <v xml:space="preserve"> </v>
      </c>
      <c r="Q308" s="222" t="str">
        <f t="shared" si="37"/>
        <v xml:space="preserve"> </v>
      </c>
      <c r="R308" s="47"/>
      <c r="S308" s="47"/>
      <c r="T308" s="47"/>
      <c r="U308" s="47">
        <v>1</v>
      </c>
    </row>
    <row r="309" spans="1:21" x14ac:dyDescent="0.25">
      <c r="A309" s="50" t="s">
        <v>116</v>
      </c>
      <c r="B309" s="52">
        <v>57</v>
      </c>
      <c r="C309" s="52">
        <v>57</v>
      </c>
      <c r="D309" s="59"/>
      <c r="E309" s="59"/>
      <c r="F309" s="59">
        <v>57</v>
      </c>
      <c r="G309" s="69">
        <v>57</v>
      </c>
      <c r="H309" s="57">
        <v>39667</v>
      </c>
      <c r="I309" s="57"/>
      <c r="J309" s="221">
        <f t="shared" si="38"/>
        <v>3305.5833333333335</v>
      </c>
      <c r="K309" s="1">
        <v>39667</v>
      </c>
      <c r="L309" s="58">
        <f t="shared" si="42"/>
        <v>0</v>
      </c>
      <c r="M309" s="58">
        <f t="shared" si="39"/>
        <v>0</v>
      </c>
      <c r="N309" s="58">
        <f t="shared" si="40"/>
        <v>1.7243552575188444E-2</v>
      </c>
      <c r="O309" s="222" t="str">
        <f t="shared" si="41"/>
        <v xml:space="preserve"> </v>
      </c>
      <c r="P309" s="222" t="str">
        <f t="shared" si="36"/>
        <v xml:space="preserve"> </v>
      </c>
      <c r="Q309" s="222" t="str">
        <f t="shared" si="37"/>
        <v xml:space="preserve"> </v>
      </c>
      <c r="R309" s="47"/>
      <c r="S309" s="47"/>
      <c r="T309" s="47"/>
      <c r="U309" s="47">
        <v>1</v>
      </c>
    </row>
    <row r="310" spans="1:21" ht="21" customHeight="1" x14ac:dyDescent="0.25">
      <c r="A310" s="50" t="s">
        <v>115</v>
      </c>
      <c r="B310" s="1" t="s">
        <v>869</v>
      </c>
      <c r="C310" s="1" t="s">
        <v>869</v>
      </c>
      <c r="D310" s="57"/>
      <c r="E310" s="57"/>
      <c r="F310" s="57"/>
      <c r="G310" s="69"/>
      <c r="H310" s="57">
        <v>31027</v>
      </c>
      <c r="I310" s="57"/>
      <c r="J310" s="221">
        <f t="shared" si="38"/>
        <v>2585.5833333333335</v>
      </c>
      <c r="K310" s="1">
        <v>31027</v>
      </c>
      <c r="L310" s="58">
        <f t="shared" si="42"/>
        <v>0</v>
      </c>
      <c r="M310" s="58">
        <f t="shared" si="39"/>
        <v>0</v>
      </c>
      <c r="N310" s="58">
        <f t="shared" si="40"/>
        <v>0</v>
      </c>
      <c r="O310" s="222" t="str">
        <f t="shared" si="41"/>
        <v xml:space="preserve"> </v>
      </c>
      <c r="P310" s="222" t="str">
        <f t="shared" si="36"/>
        <v xml:space="preserve"> </v>
      </c>
      <c r="Q310" s="222" t="str">
        <f t="shared" si="37"/>
        <v xml:space="preserve"> </v>
      </c>
      <c r="R310" s="47"/>
      <c r="S310" s="47"/>
      <c r="T310" s="47"/>
      <c r="U310" s="47">
        <v>1</v>
      </c>
    </row>
    <row r="311" spans="1:21" ht="15.75" customHeight="1" x14ac:dyDescent="0.25">
      <c r="A311" s="50" t="s">
        <v>146</v>
      </c>
      <c r="B311" s="1" t="s">
        <v>697</v>
      </c>
      <c r="C311" s="1" t="s">
        <v>697</v>
      </c>
      <c r="D311" s="57">
        <v>48</v>
      </c>
      <c r="E311" s="57"/>
      <c r="F311" s="57"/>
      <c r="G311" s="69">
        <v>48</v>
      </c>
      <c r="H311" s="57">
        <v>25493</v>
      </c>
      <c r="I311" s="57"/>
      <c r="J311" s="221">
        <f t="shared" si="38"/>
        <v>2124.4166666666665</v>
      </c>
      <c r="K311" s="1">
        <v>25493</v>
      </c>
      <c r="L311" s="58">
        <f t="shared" si="42"/>
        <v>2.2594437688777311E-2</v>
      </c>
      <c r="M311" s="58">
        <f t="shared" si="39"/>
        <v>0</v>
      </c>
      <c r="N311" s="58">
        <f t="shared" si="40"/>
        <v>0</v>
      </c>
      <c r="O311" s="222" t="str">
        <f t="shared" si="41"/>
        <v xml:space="preserve"> </v>
      </c>
      <c r="P311" s="222" t="str">
        <f t="shared" si="36"/>
        <v xml:space="preserve"> </v>
      </c>
      <c r="Q311" s="222" t="str">
        <f t="shared" si="37"/>
        <v xml:space="preserve"> </v>
      </c>
      <c r="R311" s="47"/>
      <c r="S311" s="47"/>
      <c r="T311" s="47"/>
      <c r="U311" s="47">
        <v>1</v>
      </c>
    </row>
    <row r="312" spans="1:21" ht="19.5" customHeight="1" x14ac:dyDescent="0.25">
      <c r="A312" s="50" t="s">
        <v>197</v>
      </c>
      <c r="B312" s="1" t="s">
        <v>646</v>
      </c>
      <c r="C312" s="1" t="s">
        <v>646</v>
      </c>
      <c r="D312" s="57">
        <v>125</v>
      </c>
      <c r="E312" s="57"/>
      <c r="F312" s="57"/>
      <c r="G312" s="69">
        <v>125</v>
      </c>
      <c r="H312" s="57">
        <v>46037</v>
      </c>
      <c r="I312" s="57"/>
      <c r="J312" s="221">
        <f t="shared" si="38"/>
        <v>3836.4166666666665</v>
      </c>
      <c r="K312" s="1">
        <v>46037</v>
      </c>
      <c r="L312" s="58">
        <f t="shared" si="42"/>
        <v>3.2582487998783591E-2</v>
      </c>
      <c r="M312" s="58">
        <f t="shared" si="39"/>
        <v>0</v>
      </c>
      <c r="N312" s="58">
        <f t="shared" si="40"/>
        <v>0</v>
      </c>
      <c r="O312" s="222">
        <f t="shared" si="41"/>
        <v>1</v>
      </c>
      <c r="P312" s="222" t="str">
        <f t="shared" si="36"/>
        <v xml:space="preserve"> </v>
      </c>
      <c r="Q312" s="222" t="str">
        <f t="shared" si="37"/>
        <v xml:space="preserve"> </v>
      </c>
      <c r="R312" s="47"/>
      <c r="S312" s="47"/>
      <c r="T312" s="47"/>
      <c r="U312" s="47">
        <v>1</v>
      </c>
    </row>
    <row r="313" spans="1:21" x14ac:dyDescent="0.25">
      <c r="A313" s="55"/>
      <c r="B313" s="56"/>
      <c r="C313" s="56"/>
      <c r="D313" s="60"/>
      <c r="E313" s="60"/>
      <c r="F313" s="60"/>
      <c r="G313" s="61"/>
      <c r="H313" s="60"/>
      <c r="I313" s="60"/>
      <c r="J313" s="62"/>
      <c r="K313" s="62"/>
      <c r="L313" s="63" t="s">
        <v>1362</v>
      </c>
      <c r="M313" s="64"/>
      <c r="N313" s="64"/>
      <c r="O313" s="124">
        <f t="shared" ref="O313:U313" si="43">SUM(O5:O312)</f>
        <v>17</v>
      </c>
      <c r="P313" s="124">
        <f t="shared" si="43"/>
        <v>6</v>
      </c>
      <c r="Q313" s="124">
        <f t="shared" si="43"/>
        <v>6</v>
      </c>
      <c r="R313" s="124">
        <f t="shared" si="43"/>
        <v>3</v>
      </c>
      <c r="S313" s="124">
        <f t="shared" si="43"/>
        <v>3</v>
      </c>
      <c r="T313" s="124">
        <f t="shared" si="43"/>
        <v>6</v>
      </c>
      <c r="U313" s="124">
        <f t="shared" si="43"/>
        <v>308</v>
      </c>
    </row>
    <row r="314" spans="1:21" x14ac:dyDescent="0.25">
      <c r="A314" s="23" t="s">
        <v>1391</v>
      </c>
    </row>
    <row r="315" spans="1:21" x14ac:dyDescent="0.25">
      <c r="A315" s="23" t="s">
        <v>1392</v>
      </c>
    </row>
    <row r="316" spans="1:21" x14ac:dyDescent="0.25">
      <c r="A316" s="41"/>
      <c r="O316" s="170">
        <f t="shared" ref="O316:T316" si="44">O313/345</f>
        <v>4.9275362318840582E-2</v>
      </c>
      <c r="P316" s="170">
        <f t="shared" si="44"/>
        <v>1.7391304347826087E-2</v>
      </c>
      <c r="Q316" s="171">
        <f t="shared" si="44"/>
        <v>1.7391304347826087E-2</v>
      </c>
      <c r="R316" s="163">
        <f t="shared" si="44"/>
        <v>8.6956521739130436E-3</v>
      </c>
      <c r="S316" s="172">
        <f t="shared" si="44"/>
        <v>8.6956521739130436E-3</v>
      </c>
      <c r="T316" s="172">
        <f t="shared" si="44"/>
        <v>1.7391304347826087E-2</v>
      </c>
    </row>
    <row r="317" spans="1:21" x14ac:dyDescent="0.25">
      <c r="R317" t="s">
        <v>1475</v>
      </c>
      <c r="S317" t="s">
        <v>1476</v>
      </c>
      <c r="T317" t="s">
        <v>1477</v>
      </c>
    </row>
    <row r="320" spans="1:21" x14ac:dyDescent="0.25">
      <c r="S320" t="s">
        <v>1474</v>
      </c>
    </row>
  </sheetData>
  <mergeCells count="19">
    <mergeCell ref="E3:E4"/>
    <mergeCell ref="O3:O4"/>
    <mergeCell ref="P3:P4"/>
    <mergeCell ref="Q3:Q4"/>
    <mergeCell ref="O2:Q2"/>
    <mergeCell ref="A1:Q1"/>
    <mergeCell ref="F3:F4"/>
    <mergeCell ref="B2:F2"/>
    <mergeCell ref="L2:N2"/>
    <mergeCell ref="L3:L4"/>
    <mergeCell ref="M3:M4"/>
    <mergeCell ref="N3:N4"/>
    <mergeCell ref="B3:B4"/>
    <mergeCell ref="A2:A4"/>
    <mergeCell ref="G2:G4"/>
    <mergeCell ref="H2:H4"/>
    <mergeCell ref="D3:D4"/>
    <mergeCell ref="C3:C4"/>
    <mergeCell ref="I3:I4"/>
  </mergeCells>
  <pageMargins left="0.7" right="0.7" top="0.75" bottom="0.75" header="0.3" footer="0.3"/>
  <pageSetup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6"/>
  <sheetViews>
    <sheetView workbookViewId="0">
      <selection activeCell="C26" sqref="C26"/>
    </sheetView>
  </sheetViews>
  <sheetFormatPr defaultColWidth="8.85546875" defaultRowHeight="15" x14ac:dyDescent="0.25"/>
  <cols>
    <col min="1" max="1" width="10.85546875" bestFit="1" customWidth="1"/>
    <col min="3" max="3" width="13.140625" bestFit="1" customWidth="1"/>
  </cols>
  <sheetData>
    <row r="1" spans="1:5" x14ac:dyDescent="0.25">
      <c r="A1" t="s">
        <v>3</v>
      </c>
      <c r="E1" t="s">
        <v>16</v>
      </c>
    </row>
    <row r="2" spans="1:5" x14ac:dyDescent="0.25">
      <c r="A2" t="s">
        <v>4</v>
      </c>
      <c r="C2" t="s">
        <v>9</v>
      </c>
      <c r="E2" t="s">
        <v>17</v>
      </c>
    </row>
    <row r="3" spans="1:5" x14ac:dyDescent="0.25">
      <c r="A3" t="s">
        <v>5</v>
      </c>
      <c r="C3" t="s">
        <v>10</v>
      </c>
    </row>
    <row r="4" spans="1:5" x14ac:dyDescent="0.25">
      <c r="A4" t="s">
        <v>6</v>
      </c>
      <c r="C4" t="s">
        <v>11</v>
      </c>
    </row>
    <row r="5" spans="1:5" x14ac:dyDescent="0.25">
      <c r="A5" t="s">
        <v>7</v>
      </c>
      <c r="C5" t="s">
        <v>8</v>
      </c>
    </row>
    <row r="6" spans="1:5" x14ac:dyDescent="0.25">
      <c r="A6" t="s">
        <v>8</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323"/>
  <sheetViews>
    <sheetView workbookViewId="0">
      <pane ySplit="3" topLeftCell="A4" activePane="bottomLeft" state="frozen"/>
      <selection pane="bottomLeft" activeCell="A4" sqref="A4"/>
    </sheetView>
  </sheetViews>
  <sheetFormatPr defaultRowHeight="15" x14ac:dyDescent="0.25"/>
  <cols>
    <col min="1" max="1" width="47.28515625" style="23" customWidth="1"/>
    <col min="2" max="2" width="16.140625" style="9" customWidth="1"/>
    <col min="3" max="3" width="11.42578125" customWidth="1"/>
    <col min="4" max="4" width="12" customWidth="1"/>
    <col min="5" max="5" width="9.42578125" customWidth="1"/>
    <col min="6" max="6" width="11.42578125" customWidth="1"/>
    <col min="7" max="7" width="11.28515625" bestFit="1" customWidth="1"/>
    <col min="8" max="8" width="11" style="163" customWidth="1"/>
    <col min="9" max="9" width="11.28515625" style="163" customWidth="1"/>
    <col min="10" max="10" width="9.140625" style="163" customWidth="1"/>
    <col min="11" max="13" width="9.140625" customWidth="1"/>
    <col min="20" max="20" width="9.85546875" customWidth="1"/>
    <col min="22" max="22" width="27.5703125" customWidth="1"/>
  </cols>
  <sheetData>
    <row r="1" spans="1:22" ht="28.5" customHeight="1" x14ac:dyDescent="0.25">
      <c r="A1" s="145"/>
      <c r="B1" s="146"/>
      <c r="C1" s="154"/>
      <c r="D1" s="154"/>
      <c r="E1" s="154"/>
      <c r="F1" s="154"/>
      <c r="G1" s="154"/>
      <c r="H1" s="235" t="s">
        <v>1363</v>
      </c>
      <c r="I1" s="236"/>
      <c r="J1" s="236"/>
      <c r="K1" s="226" t="s">
        <v>1390</v>
      </c>
      <c r="L1" s="227"/>
      <c r="M1" s="227"/>
      <c r="N1" s="134"/>
      <c r="O1" s="134" t="s">
        <v>1388</v>
      </c>
      <c r="P1" s="134"/>
      <c r="Q1" s="175"/>
      <c r="R1" s="175"/>
      <c r="S1" s="175"/>
      <c r="T1" s="175"/>
      <c r="V1" s="249"/>
    </row>
    <row r="2" spans="1:22" ht="38.25" x14ac:dyDescent="0.25">
      <c r="A2" s="147" t="s">
        <v>1394</v>
      </c>
      <c r="B2" s="137" t="s">
        <v>1398</v>
      </c>
      <c r="C2" s="154" t="s">
        <v>1399</v>
      </c>
      <c r="D2" s="154" t="s">
        <v>1400</v>
      </c>
      <c r="E2" s="154" t="s">
        <v>1401</v>
      </c>
      <c r="F2" s="155" t="s">
        <v>1453</v>
      </c>
      <c r="G2" s="155" t="s">
        <v>1405</v>
      </c>
      <c r="H2" s="237" t="s">
        <v>1371</v>
      </c>
      <c r="I2" s="239" t="s">
        <v>0</v>
      </c>
      <c r="J2" s="239" t="s">
        <v>1372</v>
      </c>
      <c r="K2" s="224" t="s">
        <v>1373</v>
      </c>
      <c r="L2" s="224" t="s">
        <v>1374</v>
      </c>
      <c r="M2" s="224" t="s">
        <v>1375</v>
      </c>
      <c r="N2" s="135"/>
      <c r="O2" s="135" t="s">
        <v>1389</v>
      </c>
      <c r="P2" s="135"/>
      <c r="Q2" s="173" t="s">
        <v>1454</v>
      </c>
      <c r="R2" s="174"/>
      <c r="S2" s="174"/>
      <c r="T2" s="174"/>
      <c r="V2" s="250"/>
    </row>
    <row r="3" spans="1:22" x14ac:dyDescent="0.25">
      <c r="A3" s="148"/>
      <c r="B3" s="146"/>
      <c r="C3" s="154" t="s">
        <v>1403</v>
      </c>
      <c r="D3" s="154" t="s">
        <v>1407</v>
      </c>
      <c r="E3" s="154" t="s">
        <v>1404</v>
      </c>
      <c r="F3" s="154"/>
      <c r="G3" s="154"/>
      <c r="H3" s="238"/>
      <c r="I3" s="240"/>
      <c r="J3" s="240"/>
      <c r="K3" s="225"/>
      <c r="L3" s="225"/>
      <c r="M3" s="225"/>
      <c r="N3" s="135" t="s">
        <v>1385</v>
      </c>
      <c r="O3" s="135" t="s">
        <v>1386</v>
      </c>
      <c r="P3" s="135" t="s">
        <v>1387</v>
      </c>
      <c r="Q3" s="176" t="s">
        <v>1450</v>
      </c>
      <c r="R3" s="176" t="s">
        <v>1452</v>
      </c>
      <c r="S3" s="176" t="s">
        <v>1451</v>
      </c>
      <c r="T3" s="176" t="s">
        <v>1453</v>
      </c>
      <c r="V3" s="250"/>
    </row>
    <row r="4" spans="1:22" x14ac:dyDescent="0.25">
      <c r="A4" s="23" t="s">
        <v>521</v>
      </c>
      <c r="B4" s="144">
        <v>46037</v>
      </c>
      <c r="C4">
        <f>IF(AND(B4&lt;=51026,B4&gt;=38270),1," ")</f>
        <v>1</v>
      </c>
      <c r="D4" t="str">
        <f t="shared" ref="D4:D63" si="0">IF(B4&lt;38270,1," ")</f>
        <v xml:space="preserve"> </v>
      </c>
      <c r="E4" t="str">
        <f>IF(AND(B4&lt;=54216,B4&gt;=51026),1," ")</f>
        <v xml:space="preserve"> </v>
      </c>
      <c r="F4" t="str">
        <f>IF(B4&gt;54215,1," ")</f>
        <v xml:space="preserve"> </v>
      </c>
      <c r="G4">
        <f>IF(B4&gt;0,1," ")</f>
        <v>1</v>
      </c>
      <c r="K4" t="s">
        <v>1207</v>
      </c>
      <c r="L4" t="s">
        <v>1207</v>
      </c>
      <c r="M4" t="s">
        <v>1207</v>
      </c>
    </row>
    <row r="5" spans="1:22" x14ac:dyDescent="0.25">
      <c r="A5" s="22" t="s">
        <v>81</v>
      </c>
      <c r="B5" s="1">
        <v>39667</v>
      </c>
      <c r="C5">
        <f t="shared" ref="C5:C58" si="1">IF(AND(B5&lt;=51026,B5&gt;=38270),1," ")</f>
        <v>1</v>
      </c>
      <c r="D5" t="str">
        <f t="shared" si="0"/>
        <v xml:space="preserve"> </v>
      </c>
      <c r="E5" t="str">
        <f t="shared" ref="E5:E58" si="2">IF(AND(B5&lt;=54216,B5&gt;=51026),1," ")</f>
        <v xml:space="preserve"> </v>
      </c>
      <c r="F5" t="str">
        <f t="shared" ref="F5:F64" si="3">IF(B5&gt;54215,1," ")</f>
        <v xml:space="preserve"> </v>
      </c>
      <c r="G5">
        <f t="shared" ref="G5:G58" si="4">IF(B5&gt;0,1," ")</f>
        <v>1</v>
      </c>
      <c r="H5" s="163">
        <v>1.5277182544684497E-2</v>
      </c>
      <c r="I5" s="163" t="s">
        <v>1207</v>
      </c>
      <c r="K5" t="s">
        <v>1207</v>
      </c>
      <c r="L5" t="s">
        <v>1207</v>
      </c>
      <c r="M5" t="s">
        <v>1207</v>
      </c>
    </row>
    <row r="6" spans="1:22" x14ac:dyDescent="0.25">
      <c r="A6" s="22" t="s">
        <v>39</v>
      </c>
      <c r="B6" s="1">
        <v>26813</v>
      </c>
      <c r="C6" t="str">
        <f t="shared" si="1"/>
        <v xml:space="preserve"> </v>
      </c>
      <c r="D6">
        <f t="shared" si="0"/>
        <v>1</v>
      </c>
      <c r="E6" t="str">
        <f t="shared" si="2"/>
        <v xml:space="preserve"> </v>
      </c>
      <c r="F6" t="str">
        <f t="shared" si="3"/>
        <v xml:space="preserve"> </v>
      </c>
      <c r="G6">
        <f t="shared" si="4"/>
        <v>1</v>
      </c>
      <c r="H6" s="163">
        <v>1.7901764069667699E-2</v>
      </c>
      <c r="K6" t="s">
        <v>1207</v>
      </c>
      <c r="L6" t="s">
        <v>1207</v>
      </c>
      <c r="M6" t="s">
        <v>1207</v>
      </c>
    </row>
    <row r="7" spans="1:22" x14ac:dyDescent="0.25">
      <c r="A7" s="23" t="s">
        <v>523</v>
      </c>
      <c r="B7" s="9">
        <v>57639</v>
      </c>
      <c r="C7" t="str">
        <f t="shared" si="1"/>
        <v xml:space="preserve"> </v>
      </c>
      <c r="D7" t="str">
        <f t="shared" si="0"/>
        <v xml:space="preserve"> </v>
      </c>
      <c r="E7" t="str">
        <f t="shared" si="2"/>
        <v xml:space="preserve"> </v>
      </c>
      <c r="F7">
        <f t="shared" si="3"/>
        <v>1</v>
      </c>
      <c r="G7">
        <f t="shared" si="4"/>
        <v>1</v>
      </c>
      <c r="K7" t="s">
        <v>1207</v>
      </c>
      <c r="L7" t="s">
        <v>1207</v>
      </c>
      <c r="M7" t="s">
        <v>1207</v>
      </c>
    </row>
    <row r="8" spans="1:22" x14ac:dyDescent="0.25">
      <c r="A8" s="23" t="s">
        <v>512</v>
      </c>
      <c r="B8" s="9">
        <v>48542</v>
      </c>
      <c r="C8">
        <f t="shared" si="1"/>
        <v>1</v>
      </c>
      <c r="D8" t="str">
        <f t="shared" si="0"/>
        <v xml:space="preserve"> </v>
      </c>
      <c r="E8" t="str">
        <f t="shared" si="2"/>
        <v xml:space="preserve"> </v>
      </c>
      <c r="F8" t="str">
        <f t="shared" si="3"/>
        <v xml:space="preserve"> </v>
      </c>
      <c r="G8">
        <f t="shared" si="4"/>
        <v>1</v>
      </c>
      <c r="K8" t="s">
        <v>1207</v>
      </c>
      <c r="L8" t="s">
        <v>1207</v>
      </c>
      <c r="M8" t="s">
        <v>1207</v>
      </c>
    </row>
    <row r="9" spans="1:22" x14ac:dyDescent="0.25">
      <c r="A9" s="5" t="s">
        <v>117</v>
      </c>
      <c r="B9" s="1">
        <v>36932</v>
      </c>
      <c r="C9" t="str">
        <f t="shared" si="1"/>
        <v xml:space="preserve"> </v>
      </c>
      <c r="D9">
        <f t="shared" si="0"/>
        <v>1</v>
      </c>
      <c r="E9" t="str">
        <f t="shared" si="2"/>
        <v xml:space="preserve"> </v>
      </c>
      <c r="F9" t="str">
        <f t="shared" si="3"/>
        <v xml:space="preserve"> </v>
      </c>
      <c r="G9">
        <f t="shared" si="4"/>
        <v>1</v>
      </c>
      <c r="K9" t="s">
        <v>1207</v>
      </c>
      <c r="L9" t="s">
        <v>1207</v>
      </c>
      <c r="M9" t="s">
        <v>1207</v>
      </c>
    </row>
    <row r="10" spans="1:22" x14ac:dyDescent="0.25">
      <c r="A10" s="22" t="s">
        <v>517</v>
      </c>
      <c r="B10" s="1">
        <v>45489</v>
      </c>
      <c r="C10">
        <f t="shared" si="1"/>
        <v>1</v>
      </c>
      <c r="D10" t="str">
        <f t="shared" si="0"/>
        <v xml:space="preserve"> </v>
      </c>
      <c r="E10" t="str">
        <f t="shared" si="2"/>
        <v xml:space="preserve"> </v>
      </c>
      <c r="F10" t="str">
        <f t="shared" si="3"/>
        <v xml:space="preserve"> </v>
      </c>
      <c r="G10">
        <f t="shared" si="4"/>
        <v>1</v>
      </c>
      <c r="K10" t="s">
        <v>1207</v>
      </c>
      <c r="L10" t="s">
        <v>1207</v>
      </c>
      <c r="M10" t="s">
        <v>1207</v>
      </c>
    </row>
    <row r="11" spans="1:22" x14ac:dyDescent="0.25">
      <c r="A11" s="23" t="s">
        <v>524</v>
      </c>
      <c r="B11" s="9">
        <v>46037</v>
      </c>
      <c r="C11">
        <f t="shared" si="1"/>
        <v>1</v>
      </c>
      <c r="D11" t="str">
        <f t="shared" si="0"/>
        <v xml:space="preserve"> </v>
      </c>
      <c r="E11" t="str">
        <f t="shared" si="2"/>
        <v xml:space="preserve"> </v>
      </c>
      <c r="F11" t="str">
        <f t="shared" si="3"/>
        <v xml:space="preserve"> </v>
      </c>
      <c r="G11">
        <f t="shared" si="4"/>
        <v>1</v>
      </c>
      <c r="K11" t="s">
        <v>1207</v>
      </c>
      <c r="L11" t="s">
        <v>1207</v>
      </c>
      <c r="M11" t="s">
        <v>1207</v>
      </c>
    </row>
    <row r="12" spans="1:22" x14ac:dyDescent="0.25">
      <c r="A12" s="23" t="s">
        <v>525</v>
      </c>
      <c r="B12" s="9">
        <v>58333</v>
      </c>
      <c r="C12" t="str">
        <f t="shared" si="1"/>
        <v xml:space="preserve"> </v>
      </c>
      <c r="D12" t="str">
        <f t="shared" si="0"/>
        <v xml:space="preserve"> </v>
      </c>
      <c r="E12" t="str">
        <f t="shared" si="2"/>
        <v xml:space="preserve"> </v>
      </c>
      <c r="F12">
        <f t="shared" si="3"/>
        <v>1</v>
      </c>
      <c r="G12">
        <f t="shared" si="4"/>
        <v>1</v>
      </c>
      <c r="K12" t="s">
        <v>1207</v>
      </c>
      <c r="L12" t="s">
        <v>1207</v>
      </c>
      <c r="M12" t="s">
        <v>1207</v>
      </c>
    </row>
    <row r="13" spans="1:22" x14ac:dyDescent="0.25">
      <c r="A13" s="22" t="s">
        <v>198</v>
      </c>
      <c r="B13" s="1">
        <v>41389</v>
      </c>
      <c r="C13">
        <f t="shared" si="1"/>
        <v>1</v>
      </c>
      <c r="D13" t="str">
        <f t="shared" si="0"/>
        <v xml:space="preserve"> </v>
      </c>
      <c r="E13" t="str">
        <f t="shared" si="2"/>
        <v xml:space="preserve"> </v>
      </c>
      <c r="F13" t="str">
        <f t="shared" si="3"/>
        <v xml:space="preserve"> </v>
      </c>
      <c r="G13">
        <f t="shared" si="4"/>
        <v>1</v>
      </c>
      <c r="K13" t="s">
        <v>1207</v>
      </c>
      <c r="L13" t="s">
        <v>1207</v>
      </c>
      <c r="M13" t="s">
        <v>1207</v>
      </c>
    </row>
    <row r="14" spans="1:22" x14ac:dyDescent="0.25">
      <c r="A14" s="23" t="s">
        <v>504</v>
      </c>
      <c r="B14" s="9">
        <v>50417</v>
      </c>
      <c r="C14">
        <f t="shared" si="1"/>
        <v>1</v>
      </c>
      <c r="D14" t="str">
        <f t="shared" si="0"/>
        <v xml:space="preserve"> </v>
      </c>
      <c r="E14" t="str">
        <f t="shared" si="2"/>
        <v xml:space="preserve"> </v>
      </c>
      <c r="F14" t="str">
        <f t="shared" si="3"/>
        <v xml:space="preserve"> </v>
      </c>
      <c r="G14">
        <f t="shared" si="4"/>
        <v>1</v>
      </c>
      <c r="K14" t="s">
        <v>1207</v>
      </c>
      <c r="L14" t="s">
        <v>1207</v>
      </c>
      <c r="M14" t="s">
        <v>1207</v>
      </c>
    </row>
    <row r="15" spans="1:22" x14ac:dyDescent="0.25">
      <c r="A15" s="23" t="s">
        <v>526</v>
      </c>
      <c r="B15" s="9">
        <v>50417</v>
      </c>
      <c r="C15">
        <f t="shared" si="1"/>
        <v>1</v>
      </c>
      <c r="D15" t="str">
        <f t="shared" si="0"/>
        <v xml:space="preserve"> </v>
      </c>
      <c r="E15" t="str">
        <f t="shared" si="2"/>
        <v xml:space="preserve"> </v>
      </c>
      <c r="F15" t="str">
        <f t="shared" si="3"/>
        <v xml:space="preserve"> </v>
      </c>
      <c r="G15">
        <f t="shared" si="4"/>
        <v>1</v>
      </c>
      <c r="K15" t="s">
        <v>1207</v>
      </c>
      <c r="L15" t="s">
        <v>1207</v>
      </c>
      <c r="M15" t="s">
        <v>1207</v>
      </c>
    </row>
    <row r="16" spans="1:22" x14ac:dyDescent="0.25">
      <c r="A16" s="22" t="s">
        <v>40</v>
      </c>
      <c r="B16" s="1">
        <v>20346</v>
      </c>
      <c r="C16" t="str">
        <f t="shared" si="1"/>
        <v xml:space="preserve"> </v>
      </c>
      <c r="D16">
        <f t="shared" si="0"/>
        <v>1</v>
      </c>
      <c r="E16" t="str">
        <f t="shared" si="2"/>
        <v xml:space="preserve"> </v>
      </c>
      <c r="F16" t="str">
        <f t="shared" si="3"/>
        <v xml:space="preserve"> </v>
      </c>
      <c r="G16">
        <f t="shared" si="4"/>
        <v>1</v>
      </c>
      <c r="K16" t="s">
        <v>1207</v>
      </c>
      <c r="L16" t="s">
        <v>1207</v>
      </c>
      <c r="M16" t="s">
        <v>1207</v>
      </c>
    </row>
    <row r="17" spans="1:18" x14ac:dyDescent="0.25">
      <c r="A17" s="22" t="s">
        <v>149</v>
      </c>
      <c r="B17" s="1">
        <v>99141</v>
      </c>
      <c r="C17" t="str">
        <f t="shared" si="1"/>
        <v xml:space="preserve"> </v>
      </c>
      <c r="D17" t="str">
        <f t="shared" si="0"/>
        <v xml:space="preserve"> </v>
      </c>
      <c r="E17" t="str">
        <f t="shared" si="2"/>
        <v xml:space="preserve"> </v>
      </c>
      <c r="F17">
        <f t="shared" si="3"/>
        <v>1</v>
      </c>
      <c r="G17">
        <f t="shared" si="4"/>
        <v>1</v>
      </c>
      <c r="K17" t="s">
        <v>1207</v>
      </c>
      <c r="L17" t="s">
        <v>1207</v>
      </c>
      <c r="M17" t="s">
        <v>1207</v>
      </c>
    </row>
    <row r="18" spans="1:18" x14ac:dyDescent="0.25">
      <c r="A18" s="22" t="s">
        <v>41</v>
      </c>
      <c r="B18" s="1">
        <v>36371</v>
      </c>
      <c r="C18" t="str">
        <f t="shared" si="1"/>
        <v xml:space="preserve"> </v>
      </c>
      <c r="D18">
        <f t="shared" si="0"/>
        <v>1</v>
      </c>
      <c r="E18" t="str">
        <f t="shared" si="2"/>
        <v xml:space="preserve"> </v>
      </c>
      <c r="F18" t="str">
        <f t="shared" si="3"/>
        <v xml:space="preserve"> </v>
      </c>
      <c r="G18">
        <f t="shared" si="4"/>
        <v>1</v>
      </c>
      <c r="K18" t="s">
        <v>1207</v>
      </c>
      <c r="L18" t="s">
        <v>1207</v>
      </c>
      <c r="M18" t="s">
        <v>1207</v>
      </c>
    </row>
    <row r="19" spans="1:18" x14ac:dyDescent="0.25">
      <c r="A19" s="23" t="s">
        <v>527</v>
      </c>
      <c r="B19" s="9">
        <v>46037</v>
      </c>
      <c r="C19">
        <f t="shared" si="1"/>
        <v>1</v>
      </c>
      <c r="D19" t="str">
        <f t="shared" si="0"/>
        <v xml:space="preserve"> </v>
      </c>
      <c r="E19" t="str">
        <f t="shared" si="2"/>
        <v xml:space="preserve"> </v>
      </c>
      <c r="F19" t="str">
        <f t="shared" si="3"/>
        <v xml:space="preserve"> </v>
      </c>
      <c r="G19">
        <f t="shared" si="4"/>
        <v>1</v>
      </c>
      <c r="K19" t="s">
        <v>1207</v>
      </c>
      <c r="L19" t="s">
        <v>1207</v>
      </c>
      <c r="M19" t="s">
        <v>1207</v>
      </c>
    </row>
    <row r="20" spans="1:18" x14ac:dyDescent="0.25">
      <c r="A20" s="22" t="s">
        <v>28</v>
      </c>
      <c r="B20" s="6">
        <v>26544</v>
      </c>
      <c r="C20" t="str">
        <f t="shared" si="1"/>
        <v xml:space="preserve"> </v>
      </c>
      <c r="D20">
        <f t="shared" si="0"/>
        <v>1</v>
      </c>
      <c r="E20" t="str">
        <f t="shared" si="2"/>
        <v xml:space="preserve"> </v>
      </c>
      <c r="F20" t="str">
        <f t="shared" si="3"/>
        <v xml:space="preserve"> </v>
      </c>
      <c r="G20">
        <f t="shared" si="4"/>
        <v>1</v>
      </c>
      <c r="H20" s="163">
        <v>9.9683544303797479E-3</v>
      </c>
      <c r="K20" t="s">
        <v>1207</v>
      </c>
      <c r="L20" t="s">
        <v>1207</v>
      </c>
      <c r="M20" t="s">
        <v>1207</v>
      </c>
    </row>
    <row r="21" spans="1:18" x14ac:dyDescent="0.25">
      <c r="A21" s="22" t="s">
        <v>42</v>
      </c>
      <c r="B21" s="1">
        <v>50417</v>
      </c>
      <c r="C21">
        <f t="shared" si="1"/>
        <v>1</v>
      </c>
      <c r="D21" t="str">
        <f t="shared" si="0"/>
        <v xml:space="preserve"> </v>
      </c>
      <c r="E21" t="str">
        <f t="shared" si="2"/>
        <v xml:space="preserve"> </v>
      </c>
      <c r="F21" t="str">
        <f t="shared" si="3"/>
        <v xml:space="preserve"> </v>
      </c>
      <c r="G21">
        <f t="shared" si="4"/>
        <v>1</v>
      </c>
      <c r="H21" s="163">
        <v>1.7970129123113233E-2</v>
      </c>
      <c r="K21" t="s">
        <v>1207</v>
      </c>
      <c r="L21" t="s">
        <v>1207</v>
      </c>
      <c r="M21" t="s">
        <v>1207</v>
      </c>
    </row>
    <row r="22" spans="1:18" x14ac:dyDescent="0.25">
      <c r="A22" s="22" t="s">
        <v>43</v>
      </c>
      <c r="B22" s="1">
        <v>20346</v>
      </c>
      <c r="C22" t="str">
        <f t="shared" si="1"/>
        <v xml:space="preserve"> </v>
      </c>
      <c r="D22">
        <f t="shared" si="0"/>
        <v>1</v>
      </c>
      <c r="E22" t="str">
        <f t="shared" si="2"/>
        <v xml:space="preserve"> </v>
      </c>
      <c r="F22" t="str">
        <f t="shared" si="3"/>
        <v xml:space="preserve"> </v>
      </c>
      <c r="G22">
        <f t="shared" si="4"/>
        <v>1</v>
      </c>
      <c r="H22" s="163">
        <v>1.4744913005013271E-2</v>
      </c>
      <c r="K22" t="s">
        <v>1207</v>
      </c>
      <c r="L22" t="s">
        <v>1207</v>
      </c>
      <c r="M22" t="s">
        <v>1207</v>
      </c>
    </row>
    <row r="23" spans="1:18" x14ac:dyDescent="0.25">
      <c r="A23" s="22" t="s">
        <v>82</v>
      </c>
      <c r="B23" s="1">
        <v>51277</v>
      </c>
      <c r="C23" t="str">
        <f t="shared" si="1"/>
        <v xml:space="preserve"> </v>
      </c>
      <c r="D23" t="str">
        <f t="shared" si="0"/>
        <v xml:space="preserve"> </v>
      </c>
      <c r="E23">
        <f t="shared" si="2"/>
        <v>1</v>
      </c>
      <c r="F23" t="str">
        <f t="shared" si="3"/>
        <v xml:space="preserve"> </v>
      </c>
      <c r="G23">
        <f t="shared" si="4"/>
        <v>1</v>
      </c>
      <c r="H23" s="163">
        <v>2.1179086139984791E-2</v>
      </c>
      <c r="K23" t="s">
        <v>1207</v>
      </c>
      <c r="L23" t="s">
        <v>1207</v>
      </c>
      <c r="M23" t="s">
        <v>1207</v>
      </c>
    </row>
    <row r="24" spans="1:18" x14ac:dyDescent="0.25">
      <c r="A24" s="22" t="s">
        <v>29</v>
      </c>
      <c r="B24" s="6">
        <v>26544</v>
      </c>
      <c r="C24" t="str">
        <f t="shared" si="1"/>
        <v xml:space="preserve"> </v>
      </c>
      <c r="D24">
        <f t="shared" si="0"/>
        <v>1</v>
      </c>
      <c r="E24" t="str">
        <f t="shared" si="2"/>
        <v xml:space="preserve"> </v>
      </c>
      <c r="F24" t="str">
        <f t="shared" si="3"/>
        <v xml:space="preserve"> </v>
      </c>
      <c r="G24">
        <f t="shared" si="4"/>
        <v>1</v>
      </c>
      <c r="H24" s="163">
        <v>3.413200723327306E-2</v>
      </c>
      <c r="K24">
        <v>1</v>
      </c>
      <c r="L24" t="s">
        <v>1207</v>
      </c>
      <c r="M24" t="s">
        <v>1207</v>
      </c>
      <c r="R24">
        <v>1</v>
      </c>
    </row>
    <row r="25" spans="1:18" x14ac:dyDescent="0.25">
      <c r="A25" s="22" t="s">
        <v>44</v>
      </c>
      <c r="B25" s="1">
        <v>49828</v>
      </c>
      <c r="C25">
        <f t="shared" si="1"/>
        <v>1</v>
      </c>
      <c r="D25" t="str">
        <f t="shared" si="0"/>
        <v xml:space="preserve"> </v>
      </c>
      <c r="E25" t="str">
        <f t="shared" si="2"/>
        <v xml:space="preserve"> </v>
      </c>
      <c r="F25" t="str">
        <f t="shared" si="3"/>
        <v xml:space="preserve"> </v>
      </c>
      <c r="G25">
        <f t="shared" si="4"/>
        <v>1</v>
      </c>
      <c r="J25" s="163">
        <v>1.8182547964999601E-2</v>
      </c>
      <c r="K25" t="s">
        <v>1207</v>
      </c>
      <c r="L25" t="s">
        <v>1207</v>
      </c>
      <c r="M25" t="s">
        <v>1207</v>
      </c>
    </row>
    <row r="26" spans="1:18" x14ac:dyDescent="0.25">
      <c r="A26" s="22" t="s">
        <v>150</v>
      </c>
      <c r="B26" s="1">
        <v>64612</v>
      </c>
      <c r="C26" t="str">
        <f t="shared" si="1"/>
        <v xml:space="preserve"> </v>
      </c>
      <c r="D26" t="str">
        <f t="shared" si="0"/>
        <v xml:space="preserve"> </v>
      </c>
      <c r="E26" t="str">
        <f t="shared" si="2"/>
        <v xml:space="preserve"> </v>
      </c>
      <c r="F26">
        <f t="shared" si="3"/>
        <v>1</v>
      </c>
      <c r="G26">
        <f t="shared" si="4"/>
        <v>1</v>
      </c>
      <c r="K26" t="s">
        <v>1207</v>
      </c>
      <c r="L26" t="s">
        <v>1207</v>
      </c>
      <c r="M26" t="s">
        <v>1207</v>
      </c>
    </row>
    <row r="27" spans="1:18" x14ac:dyDescent="0.25">
      <c r="A27" s="23" t="s">
        <v>529</v>
      </c>
      <c r="B27" s="9">
        <v>85526</v>
      </c>
      <c r="C27" t="str">
        <f t="shared" si="1"/>
        <v xml:space="preserve"> </v>
      </c>
      <c r="D27" t="str">
        <f t="shared" si="0"/>
        <v xml:space="preserve"> </v>
      </c>
      <c r="E27" t="str">
        <f t="shared" si="2"/>
        <v xml:space="preserve"> </v>
      </c>
      <c r="F27">
        <f t="shared" si="3"/>
        <v>1</v>
      </c>
      <c r="G27">
        <f t="shared" si="4"/>
        <v>1</v>
      </c>
      <c r="K27" t="s">
        <v>1207</v>
      </c>
      <c r="L27" t="s">
        <v>1207</v>
      </c>
      <c r="M27" t="s">
        <v>1207</v>
      </c>
    </row>
    <row r="28" spans="1:18" x14ac:dyDescent="0.25">
      <c r="A28" s="22" t="s">
        <v>151</v>
      </c>
      <c r="B28" s="1">
        <v>85526</v>
      </c>
      <c r="C28" t="str">
        <f t="shared" si="1"/>
        <v xml:space="preserve"> </v>
      </c>
      <c r="D28" t="str">
        <f t="shared" si="0"/>
        <v xml:space="preserve"> </v>
      </c>
      <c r="E28" t="str">
        <f t="shared" si="2"/>
        <v xml:space="preserve"> </v>
      </c>
      <c r="F28">
        <f t="shared" si="3"/>
        <v>1</v>
      </c>
      <c r="G28">
        <f t="shared" si="4"/>
        <v>1</v>
      </c>
      <c r="K28" t="s">
        <v>1207</v>
      </c>
      <c r="L28" t="s">
        <v>1207</v>
      </c>
      <c r="M28" t="s">
        <v>1207</v>
      </c>
    </row>
    <row r="29" spans="1:18" x14ac:dyDescent="0.25">
      <c r="A29" s="23" t="s">
        <v>530</v>
      </c>
      <c r="B29" s="9">
        <v>46037</v>
      </c>
      <c r="C29">
        <f t="shared" si="1"/>
        <v>1</v>
      </c>
      <c r="D29" t="str">
        <f t="shared" si="0"/>
        <v xml:space="preserve"> </v>
      </c>
      <c r="E29" t="str">
        <f t="shared" si="2"/>
        <v xml:space="preserve"> </v>
      </c>
      <c r="F29" t="str">
        <f t="shared" si="3"/>
        <v xml:space="preserve"> </v>
      </c>
      <c r="G29">
        <f t="shared" si="4"/>
        <v>1</v>
      </c>
      <c r="K29" t="s">
        <v>1207</v>
      </c>
      <c r="L29" t="s">
        <v>1207</v>
      </c>
      <c r="M29" t="s">
        <v>1207</v>
      </c>
    </row>
    <row r="30" spans="1:18" x14ac:dyDescent="0.25">
      <c r="A30" s="23" t="s">
        <v>531</v>
      </c>
      <c r="B30" s="9">
        <v>46037</v>
      </c>
      <c r="C30">
        <f t="shared" si="1"/>
        <v>1</v>
      </c>
      <c r="D30" t="str">
        <f t="shared" si="0"/>
        <v xml:space="preserve"> </v>
      </c>
      <c r="E30" t="str">
        <f t="shared" si="2"/>
        <v xml:space="preserve"> </v>
      </c>
      <c r="F30" t="str">
        <f t="shared" si="3"/>
        <v xml:space="preserve"> </v>
      </c>
      <c r="G30">
        <f t="shared" si="4"/>
        <v>1</v>
      </c>
      <c r="K30" t="s">
        <v>1207</v>
      </c>
      <c r="L30" t="s">
        <v>1207</v>
      </c>
      <c r="M30" t="s">
        <v>1207</v>
      </c>
    </row>
    <row r="31" spans="1:18" x14ac:dyDescent="0.25">
      <c r="A31" s="22" t="s">
        <v>118</v>
      </c>
      <c r="B31" s="1">
        <v>32667</v>
      </c>
      <c r="C31" t="str">
        <f t="shared" si="1"/>
        <v xml:space="preserve"> </v>
      </c>
      <c r="D31">
        <f t="shared" si="0"/>
        <v>1</v>
      </c>
      <c r="E31" t="str">
        <f t="shared" si="2"/>
        <v xml:space="preserve"> </v>
      </c>
      <c r="F31" t="str">
        <f t="shared" si="3"/>
        <v xml:space="preserve"> </v>
      </c>
      <c r="G31">
        <f t="shared" si="4"/>
        <v>1</v>
      </c>
      <c r="K31" t="s">
        <v>1207</v>
      </c>
      <c r="L31" t="s">
        <v>1207</v>
      </c>
      <c r="M31" t="s">
        <v>1207</v>
      </c>
    </row>
    <row r="32" spans="1:18" x14ac:dyDescent="0.25">
      <c r="A32" s="22" t="s">
        <v>45</v>
      </c>
      <c r="B32" s="1">
        <v>37778</v>
      </c>
      <c r="C32" t="str">
        <f t="shared" si="1"/>
        <v xml:space="preserve"> </v>
      </c>
      <c r="D32">
        <f t="shared" si="0"/>
        <v>1</v>
      </c>
      <c r="E32" t="str">
        <f t="shared" si="2"/>
        <v xml:space="preserve"> </v>
      </c>
      <c r="F32" t="str">
        <f t="shared" si="3"/>
        <v xml:space="preserve"> </v>
      </c>
      <c r="G32">
        <f t="shared" si="4"/>
        <v>1</v>
      </c>
      <c r="H32" s="163">
        <v>7.9411297580602464E-3</v>
      </c>
      <c r="K32" t="s">
        <v>1207</v>
      </c>
      <c r="L32" t="s">
        <v>1207</v>
      </c>
      <c r="M32" t="s">
        <v>1207</v>
      </c>
    </row>
    <row r="33" spans="1:18" x14ac:dyDescent="0.25">
      <c r="A33" s="22" t="s">
        <v>83</v>
      </c>
      <c r="B33" s="1">
        <v>32667</v>
      </c>
      <c r="C33" t="str">
        <f t="shared" si="1"/>
        <v xml:space="preserve"> </v>
      </c>
      <c r="D33">
        <f t="shared" si="0"/>
        <v>1</v>
      </c>
      <c r="E33" t="str">
        <f t="shared" si="2"/>
        <v xml:space="preserve"> </v>
      </c>
      <c r="F33" t="str">
        <f t="shared" si="3"/>
        <v xml:space="preserve"> </v>
      </c>
      <c r="G33">
        <f t="shared" si="4"/>
        <v>1</v>
      </c>
      <c r="K33" t="s">
        <v>1207</v>
      </c>
      <c r="L33" t="s">
        <v>1207</v>
      </c>
      <c r="M33" t="s">
        <v>1207</v>
      </c>
    </row>
    <row r="34" spans="1:18" x14ac:dyDescent="0.25">
      <c r="A34" s="23" t="s">
        <v>532</v>
      </c>
      <c r="B34" s="9">
        <v>46037</v>
      </c>
      <c r="C34">
        <f t="shared" si="1"/>
        <v>1</v>
      </c>
      <c r="D34" t="str">
        <f t="shared" si="0"/>
        <v xml:space="preserve"> </v>
      </c>
      <c r="E34" t="str">
        <f t="shared" si="2"/>
        <v xml:space="preserve"> </v>
      </c>
      <c r="F34" t="str">
        <f t="shared" si="3"/>
        <v xml:space="preserve"> </v>
      </c>
      <c r="G34">
        <f t="shared" si="4"/>
        <v>1</v>
      </c>
      <c r="K34" t="s">
        <v>1207</v>
      </c>
      <c r="L34" t="s">
        <v>1207</v>
      </c>
      <c r="M34" t="s">
        <v>1207</v>
      </c>
    </row>
    <row r="35" spans="1:18" x14ac:dyDescent="0.25">
      <c r="A35" s="22" t="s">
        <v>533</v>
      </c>
      <c r="B35" s="1">
        <v>57639</v>
      </c>
      <c r="C35" t="str">
        <f t="shared" si="1"/>
        <v xml:space="preserve"> </v>
      </c>
      <c r="D35" t="str">
        <f t="shared" si="0"/>
        <v xml:space="preserve"> </v>
      </c>
      <c r="E35" t="str">
        <f t="shared" si="2"/>
        <v xml:space="preserve"> </v>
      </c>
      <c r="F35">
        <f t="shared" si="3"/>
        <v>1</v>
      </c>
      <c r="G35">
        <f t="shared" si="4"/>
        <v>1</v>
      </c>
      <c r="K35" t="s">
        <v>1207</v>
      </c>
      <c r="L35" t="s">
        <v>1207</v>
      </c>
      <c r="M35" t="s">
        <v>1207</v>
      </c>
    </row>
    <row r="36" spans="1:18" x14ac:dyDescent="0.25">
      <c r="A36" s="22" t="s">
        <v>201</v>
      </c>
      <c r="B36" s="1">
        <v>30000</v>
      </c>
      <c r="C36" t="str">
        <f t="shared" si="1"/>
        <v xml:space="preserve"> </v>
      </c>
      <c r="D36">
        <f t="shared" si="0"/>
        <v>1</v>
      </c>
      <c r="E36" t="str">
        <f t="shared" si="2"/>
        <v xml:space="preserve"> </v>
      </c>
      <c r="F36" t="str">
        <f t="shared" si="3"/>
        <v xml:space="preserve"> </v>
      </c>
      <c r="G36">
        <f t="shared" si="4"/>
        <v>1</v>
      </c>
      <c r="H36" s="163">
        <v>1.0223333333333334E-3</v>
      </c>
      <c r="K36" t="s">
        <v>1207</v>
      </c>
      <c r="L36" t="s">
        <v>1207</v>
      </c>
      <c r="M36" t="s">
        <v>1207</v>
      </c>
    </row>
    <row r="37" spans="1:18" x14ac:dyDescent="0.25">
      <c r="A37" s="22" t="s">
        <v>534</v>
      </c>
      <c r="B37" s="1">
        <v>30000</v>
      </c>
      <c r="C37" t="str">
        <f t="shared" si="1"/>
        <v xml:space="preserve"> </v>
      </c>
      <c r="D37">
        <f t="shared" si="0"/>
        <v>1</v>
      </c>
      <c r="E37" t="str">
        <f t="shared" si="2"/>
        <v xml:space="preserve"> </v>
      </c>
      <c r="F37" t="str">
        <f t="shared" si="3"/>
        <v xml:space="preserve"> </v>
      </c>
      <c r="G37">
        <f t="shared" si="4"/>
        <v>1</v>
      </c>
      <c r="K37" t="s">
        <v>1207</v>
      </c>
      <c r="L37" t="s">
        <v>1207</v>
      </c>
      <c r="M37" t="s">
        <v>1207</v>
      </c>
    </row>
    <row r="38" spans="1:18" x14ac:dyDescent="0.25">
      <c r="A38" s="22" t="s">
        <v>216</v>
      </c>
      <c r="B38" s="1">
        <v>39167</v>
      </c>
      <c r="C38">
        <f t="shared" si="1"/>
        <v>1</v>
      </c>
      <c r="D38" t="str">
        <f t="shared" si="0"/>
        <v xml:space="preserve"> </v>
      </c>
      <c r="E38" t="str">
        <f t="shared" si="2"/>
        <v xml:space="preserve"> </v>
      </c>
      <c r="F38" t="str">
        <f t="shared" si="3"/>
        <v xml:space="preserve"> </v>
      </c>
      <c r="G38">
        <f t="shared" si="4"/>
        <v>1</v>
      </c>
      <c r="H38" s="163">
        <v>7.6595092807720793E-3</v>
      </c>
      <c r="K38" t="s">
        <v>1207</v>
      </c>
      <c r="L38" t="s">
        <v>1207</v>
      </c>
      <c r="M38" t="s">
        <v>1207</v>
      </c>
    </row>
    <row r="39" spans="1:18" x14ac:dyDescent="0.25">
      <c r="A39" s="22" t="s">
        <v>631</v>
      </c>
      <c r="B39" s="6">
        <v>26544</v>
      </c>
      <c r="C39" t="str">
        <f t="shared" si="1"/>
        <v xml:space="preserve"> </v>
      </c>
      <c r="D39">
        <f t="shared" si="0"/>
        <v>1</v>
      </c>
      <c r="E39" t="str">
        <f t="shared" si="2"/>
        <v xml:space="preserve"> </v>
      </c>
      <c r="F39" t="str">
        <f t="shared" si="3"/>
        <v xml:space="preserve"> </v>
      </c>
      <c r="G39">
        <f t="shared" si="4"/>
        <v>1</v>
      </c>
      <c r="H39" s="163">
        <v>1.1301989150090416E-2</v>
      </c>
      <c r="K39" t="s">
        <v>1207</v>
      </c>
      <c r="L39" t="s">
        <v>1207</v>
      </c>
      <c r="M39" t="s">
        <v>1207</v>
      </c>
    </row>
    <row r="40" spans="1:18" x14ac:dyDescent="0.25">
      <c r="A40" s="22" t="s">
        <v>634</v>
      </c>
      <c r="B40" s="1">
        <v>34000</v>
      </c>
      <c r="C40" t="str">
        <f t="shared" si="1"/>
        <v xml:space="preserve"> </v>
      </c>
      <c r="D40">
        <f t="shared" si="0"/>
        <v>1</v>
      </c>
      <c r="E40" t="str">
        <f t="shared" si="2"/>
        <v xml:space="preserve"> </v>
      </c>
      <c r="F40" t="str">
        <f t="shared" si="3"/>
        <v xml:space="preserve"> </v>
      </c>
      <c r="G40">
        <f t="shared" si="4"/>
        <v>1</v>
      </c>
      <c r="K40" t="s">
        <v>1207</v>
      </c>
      <c r="L40" t="s">
        <v>1207</v>
      </c>
      <c r="M40" t="s">
        <v>1207</v>
      </c>
    </row>
    <row r="41" spans="1:18" x14ac:dyDescent="0.25">
      <c r="A41" s="22" t="s">
        <v>162</v>
      </c>
      <c r="B41" s="1">
        <v>46250</v>
      </c>
      <c r="C41">
        <f t="shared" si="1"/>
        <v>1</v>
      </c>
      <c r="D41" t="str">
        <f t="shared" si="0"/>
        <v xml:space="preserve"> </v>
      </c>
      <c r="E41" t="str">
        <f t="shared" si="2"/>
        <v xml:space="preserve"> </v>
      </c>
      <c r="F41" t="str">
        <f t="shared" si="3"/>
        <v xml:space="preserve"> </v>
      </c>
      <c r="G41">
        <f t="shared" si="4"/>
        <v>1</v>
      </c>
      <c r="K41" t="s">
        <v>1207</v>
      </c>
      <c r="L41" t="s">
        <v>1207</v>
      </c>
      <c r="M41" t="s">
        <v>1207</v>
      </c>
    </row>
    <row r="42" spans="1:18" x14ac:dyDescent="0.25">
      <c r="A42" s="23" t="s">
        <v>1421</v>
      </c>
      <c r="B42" s="9">
        <v>38816</v>
      </c>
      <c r="C42">
        <f t="shared" si="1"/>
        <v>1</v>
      </c>
      <c r="D42" t="str">
        <f t="shared" si="0"/>
        <v xml:space="preserve"> </v>
      </c>
      <c r="E42" t="str">
        <f t="shared" si="2"/>
        <v xml:space="preserve"> </v>
      </c>
      <c r="F42" t="str">
        <f t="shared" si="3"/>
        <v xml:space="preserve"> </v>
      </c>
      <c r="G42">
        <f t="shared" si="4"/>
        <v>1</v>
      </c>
      <c r="K42" t="s">
        <v>1207</v>
      </c>
      <c r="L42" t="s">
        <v>1207</v>
      </c>
      <c r="M42" t="s">
        <v>1207</v>
      </c>
    </row>
    <row r="43" spans="1:18" x14ac:dyDescent="0.25">
      <c r="A43" s="22" t="s">
        <v>152</v>
      </c>
      <c r="B43" s="1">
        <v>46037</v>
      </c>
      <c r="C43">
        <f t="shared" si="1"/>
        <v>1</v>
      </c>
      <c r="D43" t="str">
        <f t="shared" si="0"/>
        <v xml:space="preserve"> </v>
      </c>
      <c r="E43" t="str">
        <f t="shared" si="2"/>
        <v xml:space="preserve"> </v>
      </c>
      <c r="F43" t="str">
        <f t="shared" si="3"/>
        <v xml:space="preserve"> </v>
      </c>
      <c r="G43">
        <f t="shared" si="4"/>
        <v>1</v>
      </c>
      <c r="K43" t="s">
        <v>1207</v>
      </c>
      <c r="L43" t="s">
        <v>1207</v>
      </c>
      <c r="M43" t="s">
        <v>1207</v>
      </c>
    </row>
    <row r="44" spans="1:18" x14ac:dyDescent="0.25">
      <c r="A44" s="22" t="s">
        <v>26</v>
      </c>
      <c r="B44" s="1">
        <v>44242</v>
      </c>
      <c r="C44">
        <f t="shared" si="1"/>
        <v>1</v>
      </c>
      <c r="D44" t="str">
        <f t="shared" si="0"/>
        <v xml:space="preserve"> </v>
      </c>
      <c r="E44" t="str">
        <f t="shared" si="2"/>
        <v xml:space="preserve"> </v>
      </c>
      <c r="F44" t="str">
        <f t="shared" si="3"/>
        <v xml:space="preserve"> </v>
      </c>
      <c r="G44">
        <f t="shared" si="4"/>
        <v>1</v>
      </c>
      <c r="H44" s="163">
        <v>6.7808869400117532E-3</v>
      </c>
      <c r="K44" t="s">
        <v>1207</v>
      </c>
      <c r="L44" t="s">
        <v>1207</v>
      </c>
      <c r="M44" t="s">
        <v>1207</v>
      </c>
    </row>
    <row r="45" spans="1:18" x14ac:dyDescent="0.25">
      <c r="A45" s="22" t="s">
        <v>84</v>
      </c>
      <c r="B45" s="1">
        <v>19356</v>
      </c>
      <c r="C45" t="str">
        <f t="shared" si="1"/>
        <v xml:space="preserve"> </v>
      </c>
      <c r="D45">
        <f t="shared" si="0"/>
        <v>1</v>
      </c>
      <c r="E45" t="str">
        <f t="shared" si="2"/>
        <v xml:space="preserve"> </v>
      </c>
      <c r="F45" t="str">
        <f t="shared" si="3"/>
        <v xml:space="preserve"> </v>
      </c>
      <c r="G45">
        <f t="shared" si="4"/>
        <v>1</v>
      </c>
      <c r="J45" s="163">
        <v>7.7495350278983258E-2</v>
      </c>
      <c r="K45" t="s">
        <v>1207</v>
      </c>
      <c r="L45" t="s">
        <v>1207</v>
      </c>
      <c r="M45">
        <v>1</v>
      </c>
      <c r="R45">
        <v>1</v>
      </c>
    </row>
    <row r="46" spans="1:18" x14ac:dyDescent="0.25">
      <c r="A46" s="22" t="s">
        <v>535</v>
      </c>
      <c r="B46" s="1">
        <v>39614</v>
      </c>
      <c r="C46">
        <f t="shared" si="1"/>
        <v>1</v>
      </c>
      <c r="D46" t="str">
        <f t="shared" si="0"/>
        <v xml:space="preserve"> </v>
      </c>
      <c r="E46" t="str">
        <f t="shared" si="2"/>
        <v xml:space="preserve"> </v>
      </c>
      <c r="F46" t="str">
        <f t="shared" si="3"/>
        <v xml:space="preserve"> </v>
      </c>
      <c r="G46">
        <f t="shared" si="4"/>
        <v>1</v>
      </c>
      <c r="K46" t="s">
        <v>1207</v>
      </c>
      <c r="L46" t="s">
        <v>1207</v>
      </c>
      <c r="M46" t="s">
        <v>1207</v>
      </c>
    </row>
    <row r="47" spans="1:18" x14ac:dyDescent="0.25">
      <c r="A47" s="22" t="s">
        <v>536</v>
      </c>
      <c r="B47" s="1">
        <v>70714</v>
      </c>
      <c r="C47" t="str">
        <f t="shared" si="1"/>
        <v xml:space="preserve"> </v>
      </c>
      <c r="D47" t="str">
        <f t="shared" si="0"/>
        <v xml:space="preserve"> </v>
      </c>
      <c r="E47" t="str">
        <f t="shared" si="2"/>
        <v xml:space="preserve"> </v>
      </c>
      <c r="F47">
        <f t="shared" si="3"/>
        <v>1</v>
      </c>
      <c r="G47">
        <f t="shared" si="4"/>
        <v>1</v>
      </c>
      <c r="K47" t="s">
        <v>1207</v>
      </c>
      <c r="L47" t="s">
        <v>1207</v>
      </c>
      <c r="M47" t="s">
        <v>1207</v>
      </c>
    </row>
    <row r="48" spans="1:18" x14ac:dyDescent="0.25">
      <c r="A48" s="22" t="s">
        <v>537</v>
      </c>
      <c r="B48" s="1">
        <v>49886</v>
      </c>
      <c r="C48">
        <f t="shared" si="1"/>
        <v>1</v>
      </c>
      <c r="D48" t="str">
        <f t="shared" si="0"/>
        <v xml:space="preserve"> </v>
      </c>
      <c r="E48" t="str">
        <f t="shared" si="2"/>
        <v xml:space="preserve"> </v>
      </c>
      <c r="F48" t="str">
        <f t="shared" si="3"/>
        <v xml:space="preserve"> </v>
      </c>
      <c r="G48">
        <f t="shared" si="4"/>
        <v>1</v>
      </c>
      <c r="K48" t="s">
        <v>1207</v>
      </c>
      <c r="L48" t="s">
        <v>1207</v>
      </c>
      <c r="M48" t="s">
        <v>1207</v>
      </c>
    </row>
    <row r="49" spans="1:17" x14ac:dyDescent="0.25">
      <c r="A49" s="22" t="s">
        <v>538</v>
      </c>
      <c r="B49" s="1">
        <v>46037</v>
      </c>
      <c r="C49">
        <f t="shared" si="1"/>
        <v>1</v>
      </c>
      <c r="D49" t="str">
        <f t="shared" si="0"/>
        <v xml:space="preserve"> </v>
      </c>
      <c r="E49" t="str">
        <f t="shared" si="2"/>
        <v xml:space="preserve"> </v>
      </c>
      <c r="F49" t="str">
        <f t="shared" si="3"/>
        <v xml:space="preserve"> </v>
      </c>
      <c r="G49">
        <f t="shared" si="4"/>
        <v>1</v>
      </c>
      <c r="K49" t="s">
        <v>1207</v>
      </c>
      <c r="L49" t="s">
        <v>1207</v>
      </c>
      <c r="M49" t="s">
        <v>1207</v>
      </c>
    </row>
    <row r="50" spans="1:17" x14ac:dyDescent="0.25">
      <c r="A50" s="22" t="s">
        <v>85</v>
      </c>
      <c r="B50" s="1">
        <v>46037</v>
      </c>
      <c r="C50">
        <f t="shared" si="1"/>
        <v>1</v>
      </c>
      <c r="D50" t="str">
        <f t="shared" si="0"/>
        <v xml:space="preserve"> </v>
      </c>
      <c r="E50" t="str">
        <f t="shared" si="2"/>
        <v xml:space="preserve"> </v>
      </c>
      <c r="F50" t="str">
        <f t="shared" si="3"/>
        <v xml:space="preserve"> </v>
      </c>
      <c r="G50">
        <f t="shared" si="4"/>
        <v>1</v>
      </c>
      <c r="H50" s="163">
        <v>3.2582487998783591E-2</v>
      </c>
      <c r="K50">
        <v>1</v>
      </c>
      <c r="L50" t="s">
        <v>1207</v>
      </c>
      <c r="M50" t="s">
        <v>1207</v>
      </c>
      <c r="Q50">
        <v>1</v>
      </c>
    </row>
    <row r="51" spans="1:17" x14ac:dyDescent="0.25">
      <c r="A51" s="22" t="s">
        <v>957</v>
      </c>
      <c r="B51" s="1">
        <v>46037</v>
      </c>
      <c r="C51">
        <f t="shared" si="1"/>
        <v>1</v>
      </c>
      <c r="D51" t="str">
        <f t="shared" si="0"/>
        <v xml:space="preserve"> </v>
      </c>
      <c r="E51" t="str">
        <f t="shared" si="2"/>
        <v xml:space="preserve"> </v>
      </c>
      <c r="F51" t="str">
        <f t="shared" si="3"/>
        <v xml:space="preserve"> </v>
      </c>
      <c r="G51">
        <f t="shared" si="4"/>
        <v>1</v>
      </c>
      <c r="K51" t="s">
        <v>1207</v>
      </c>
      <c r="L51" t="s">
        <v>1207</v>
      </c>
      <c r="M51" t="s">
        <v>1207</v>
      </c>
    </row>
    <row r="52" spans="1:17" x14ac:dyDescent="0.25">
      <c r="A52" s="22" t="s">
        <v>153</v>
      </c>
      <c r="B52" s="1">
        <v>49886</v>
      </c>
      <c r="C52">
        <f t="shared" si="1"/>
        <v>1</v>
      </c>
      <c r="D52" t="str">
        <f t="shared" si="0"/>
        <v xml:space="preserve"> </v>
      </c>
      <c r="E52" t="str">
        <f t="shared" si="2"/>
        <v xml:space="preserve"> </v>
      </c>
      <c r="F52" t="str">
        <f t="shared" si="3"/>
        <v xml:space="preserve"> </v>
      </c>
      <c r="G52">
        <f t="shared" si="4"/>
        <v>1</v>
      </c>
      <c r="H52" s="163">
        <v>6.0137112616766219E-3</v>
      </c>
      <c r="K52" t="s">
        <v>1207</v>
      </c>
      <c r="L52" t="s">
        <v>1207</v>
      </c>
      <c r="M52" t="s">
        <v>1207</v>
      </c>
    </row>
    <row r="53" spans="1:17" x14ac:dyDescent="0.25">
      <c r="A53" s="23" t="s">
        <v>496</v>
      </c>
      <c r="B53" s="9">
        <v>27200</v>
      </c>
      <c r="C53" t="str">
        <f t="shared" si="1"/>
        <v xml:space="preserve"> </v>
      </c>
      <c r="D53">
        <f t="shared" si="0"/>
        <v>1</v>
      </c>
      <c r="E53" t="str">
        <f t="shared" si="2"/>
        <v xml:space="preserve"> </v>
      </c>
      <c r="F53" t="str">
        <f t="shared" si="3"/>
        <v xml:space="preserve"> </v>
      </c>
      <c r="G53">
        <f t="shared" si="4"/>
        <v>1</v>
      </c>
      <c r="K53" t="s">
        <v>1207</v>
      </c>
      <c r="L53" t="s">
        <v>1207</v>
      </c>
      <c r="M53" t="s">
        <v>1207</v>
      </c>
    </row>
    <row r="54" spans="1:17" x14ac:dyDescent="0.25">
      <c r="A54" s="23" t="s">
        <v>923</v>
      </c>
      <c r="B54" s="6">
        <v>26544</v>
      </c>
      <c r="C54" t="str">
        <f t="shared" si="1"/>
        <v xml:space="preserve"> </v>
      </c>
      <c r="D54">
        <f t="shared" si="0"/>
        <v>1</v>
      </c>
      <c r="E54" t="str">
        <f t="shared" si="2"/>
        <v xml:space="preserve"> </v>
      </c>
      <c r="F54" t="str">
        <f t="shared" si="3"/>
        <v xml:space="preserve"> </v>
      </c>
      <c r="G54">
        <f t="shared" si="4"/>
        <v>1</v>
      </c>
      <c r="K54" t="s">
        <v>1207</v>
      </c>
      <c r="L54" t="s">
        <v>1207</v>
      </c>
      <c r="M54" t="s">
        <v>1207</v>
      </c>
    </row>
    <row r="55" spans="1:17" x14ac:dyDescent="0.25">
      <c r="A55" s="22" t="s">
        <v>46</v>
      </c>
      <c r="B55" s="1">
        <v>28277</v>
      </c>
      <c r="C55" t="str">
        <f t="shared" si="1"/>
        <v xml:space="preserve"> </v>
      </c>
      <c r="D55">
        <f t="shared" si="0"/>
        <v>1</v>
      </c>
      <c r="E55" t="str">
        <f t="shared" si="2"/>
        <v xml:space="preserve"> </v>
      </c>
      <c r="F55" t="str">
        <f t="shared" si="3"/>
        <v xml:space="preserve"> </v>
      </c>
      <c r="G55">
        <f t="shared" si="4"/>
        <v>1</v>
      </c>
      <c r="J55" s="163">
        <v>3.2040173992997842E-2</v>
      </c>
      <c r="K55" t="s">
        <v>1207</v>
      </c>
      <c r="L55" t="s">
        <v>1207</v>
      </c>
      <c r="M55" t="s">
        <v>1207</v>
      </c>
    </row>
    <row r="56" spans="1:17" x14ac:dyDescent="0.25">
      <c r="A56" s="22" t="s">
        <v>154</v>
      </c>
      <c r="B56" s="1">
        <v>50667</v>
      </c>
      <c r="C56">
        <f t="shared" si="1"/>
        <v>1</v>
      </c>
      <c r="D56" t="str">
        <f t="shared" si="0"/>
        <v xml:space="preserve"> </v>
      </c>
      <c r="E56" t="str">
        <f t="shared" si="2"/>
        <v xml:space="preserve"> </v>
      </c>
      <c r="F56" t="str">
        <f t="shared" si="3"/>
        <v xml:space="preserve"> </v>
      </c>
      <c r="G56">
        <f t="shared" si="4"/>
        <v>1</v>
      </c>
      <c r="K56" t="s">
        <v>1207</v>
      </c>
      <c r="L56" t="s">
        <v>1207</v>
      </c>
      <c r="M56" t="s">
        <v>1207</v>
      </c>
    </row>
    <row r="57" spans="1:17" x14ac:dyDescent="0.25">
      <c r="A57" s="22" t="s">
        <v>126</v>
      </c>
      <c r="B57" s="1">
        <v>30089</v>
      </c>
      <c r="C57" t="str">
        <f t="shared" si="1"/>
        <v xml:space="preserve"> </v>
      </c>
      <c r="D57">
        <f t="shared" si="0"/>
        <v>1</v>
      </c>
      <c r="E57" t="str">
        <f t="shared" si="2"/>
        <v xml:space="preserve"> </v>
      </c>
      <c r="F57" t="str">
        <f t="shared" si="3"/>
        <v xml:space="preserve"> </v>
      </c>
      <c r="G57">
        <f t="shared" si="4"/>
        <v>1</v>
      </c>
      <c r="K57" t="s">
        <v>1207</v>
      </c>
      <c r="L57" t="s">
        <v>1207</v>
      </c>
      <c r="M57" t="s">
        <v>1207</v>
      </c>
    </row>
    <row r="58" spans="1:17" x14ac:dyDescent="0.25">
      <c r="A58" s="22" t="s">
        <v>945</v>
      </c>
      <c r="B58" s="1">
        <v>38750</v>
      </c>
      <c r="C58">
        <f t="shared" si="1"/>
        <v>1</v>
      </c>
      <c r="D58" t="str">
        <f t="shared" si="0"/>
        <v xml:space="preserve"> </v>
      </c>
      <c r="E58" t="str">
        <f t="shared" si="2"/>
        <v xml:space="preserve"> </v>
      </c>
      <c r="F58" t="str">
        <f t="shared" si="3"/>
        <v xml:space="preserve"> </v>
      </c>
      <c r="G58">
        <f t="shared" si="4"/>
        <v>1</v>
      </c>
      <c r="K58" t="s">
        <v>1207</v>
      </c>
      <c r="L58" t="s">
        <v>1207</v>
      </c>
      <c r="M58" t="s">
        <v>1207</v>
      </c>
    </row>
    <row r="59" spans="1:17" x14ac:dyDescent="0.25">
      <c r="A59" s="22" t="s">
        <v>1148</v>
      </c>
      <c r="B59" s="1">
        <v>49403</v>
      </c>
      <c r="C59">
        <f t="shared" ref="C59:C117" si="5">IF(AND(B59&lt;=51026,B59&gt;=38270),1," ")</f>
        <v>1</v>
      </c>
      <c r="D59" t="str">
        <f t="shared" si="0"/>
        <v xml:space="preserve"> </v>
      </c>
      <c r="E59" t="str">
        <f t="shared" ref="E59:E117" si="6">IF(AND(B59&lt;=54216,B59&gt;=51026),1," ")</f>
        <v xml:space="preserve"> </v>
      </c>
      <c r="F59" t="str">
        <f t="shared" si="3"/>
        <v xml:space="preserve"> </v>
      </c>
      <c r="G59">
        <f t="shared" ref="G59:G117" si="7">IF(B59&gt;0,1," ")</f>
        <v>1</v>
      </c>
      <c r="K59" t="s">
        <v>1207</v>
      </c>
      <c r="L59" t="s">
        <v>1207</v>
      </c>
      <c r="M59" t="s">
        <v>1207</v>
      </c>
    </row>
    <row r="60" spans="1:17" x14ac:dyDescent="0.25">
      <c r="A60" s="22" t="s">
        <v>47</v>
      </c>
      <c r="B60" s="1">
        <v>49403</v>
      </c>
      <c r="C60">
        <f t="shared" si="5"/>
        <v>1</v>
      </c>
      <c r="D60" t="str">
        <f t="shared" si="0"/>
        <v xml:space="preserve"> </v>
      </c>
      <c r="E60" t="str">
        <f t="shared" si="6"/>
        <v xml:space="preserve"> </v>
      </c>
      <c r="F60" t="str">
        <f t="shared" si="3"/>
        <v xml:space="preserve"> </v>
      </c>
      <c r="G60">
        <f t="shared" si="7"/>
        <v>1</v>
      </c>
      <c r="J60" s="163">
        <v>3.036252859138109E-2</v>
      </c>
      <c r="K60" t="s">
        <v>1207</v>
      </c>
      <c r="L60" t="s">
        <v>1207</v>
      </c>
      <c r="M60" t="s">
        <v>1207</v>
      </c>
    </row>
    <row r="61" spans="1:17" x14ac:dyDescent="0.25">
      <c r="A61" s="22" t="s">
        <v>155</v>
      </c>
      <c r="B61" s="1">
        <v>71576</v>
      </c>
      <c r="C61" t="str">
        <f t="shared" si="5"/>
        <v xml:space="preserve"> </v>
      </c>
      <c r="D61" t="str">
        <f t="shared" si="0"/>
        <v xml:space="preserve"> </v>
      </c>
      <c r="E61" t="str">
        <f t="shared" si="6"/>
        <v xml:space="preserve"> </v>
      </c>
      <c r="F61">
        <f t="shared" si="3"/>
        <v>1</v>
      </c>
      <c r="G61">
        <f t="shared" si="7"/>
        <v>1</v>
      </c>
      <c r="J61" s="163">
        <v>2.0956745277746731E-2</v>
      </c>
      <c r="K61" t="s">
        <v>1207</v>
      </c>
      <c r="L61" t="s">
        <v>1207</v>
      </c>
      <c r="M61" t="s">
        <v>1207</v>
      </c>
    </row>
    <row r="62" spans="1:17" x14ac:dyDescent="0.25">
      <c r="A62" s="22" t="s">
        <v>156</v>
      </c>
      <c r="B62" s="1">
        <v>46037</v>
      </c>
      <c r="C62">
        <f t="shared" si="5"/>
        <v>1</v>
      </c>
      <c r="D62" t="str">
        <f t="shared" si="0"/>
        <v xml:space="preserve"> </v>
      </c>
      <c r="E62" t="str">
        <f t="shared" si="6"/>
        <v xml:space="preserve"> </v>
      </c>
      <c r="F62" t="str">
        <f t="shared" si="3"/>
        <v xml:space="preserve"> </v>
      </c>
      <c r="G62">
        <f t="shared" si="7"/>
        <v>1</v>
      </c>
      <c r="J62" s="163">
        <v>3.2582487998783591E-2</v>
      </c>
      <c r="K62" t="s">
        <v>1207</v>
      </c>
      <c r="L62" t="s">
        <v>1207</v>
      </c>
      <c r="M62" t="s">
        <v>1207</v>
      </c>
    </row>
    <row r="63" spans="1:17" x14ac:dyDescent="0.25">
      <c r="A63" s="22" t="s">
        <v>539</v>
      </c>
      <c r="B63" s="1">
        <v>63229</v>
      </c>
      <c r="C63" t="str">
        <f t="shared" si="5"/>
        <v xml:space="preserve"> </v>
      </c>
      <c r="D63" t="str">
        <f t="shared" si="0"/>
        <v xml:space="preserve"> </v>
      </c>
      <c r="E63" t="str">
        <f t="shared" si="6"/>
        <v xml:space="preserve"> </v>
      </c>
      <c r="F63">
        <f t="shared" si="3"/>
        <v>1</v>
      </c>
      <c r="G63">
        <f t="shared" si="7"/>
        <v>1</v>
      </c>
      <c r="K63" t="s">
        <v>1207</v>
      </c>
      <c r="L63" t="s">
        <v>1207</v>
      </c>
      <c r="M63" t="s">
        <v>1207</v>
      </c>
    </row>
    <row r="64" spans="1:17" x14ac:dyDescent="0.25">
      <c r="A64" s="22" t="s">
        <v>157</v>
      </c>
      <c r="B64" s="1">
        <v>63229</v>
      </c>
      <c r="C64" t="str">
        <f t="shared" si="5"/>
        <v xml:space="preserve"> </v>
      </c>
      <c r="D64" t="str">
        <f t="shared" ref="D64:D124" si="8">IF(B64&lt;38270,1," ")</f>
        <v xml:space="preserve"> </v>
      </c>
      <c r="E64" t="str">
        <f t="shared" si="6"/>
        <v xml:space="preserve"> </v>
      </c>
      <c r="F64">
        <f t="shared" si="3"/>
        <v>1</v>
      </c>
      <c r="G64">
        <f t="shared" si="7"/>
        <v>1</v>
      </c>
      <c r="J64" s="163">
        <v>2.3723291527621822E-2</v>
      </c>
      <c r="K64" t="s">
        <v>1207</v>
      </c>
      <c r="L64" t="s">
        <v>1207</v>
      </c>
      <c r="M64" t="s">
        <v>1207</v>
      </c>
    </row>
    <row r="65" spans="1:18" x14ac:dyDescent="0.25">
      <c r="A65" s="22" t="s">
        <v>540</v>
      </c>
      <c r="B65" s="1">
        <v>57639</v>
      </c>
      <c r="C65" t="str">
        <f t="shared" si="5"/>
        <v xml:space="preserve"> </v>
      </c>
      <c r="D65" t="str">
        <f t="shared" si="8"/>
        <v xml:space="preserve"> </v>
      </c>
      <c r="E65" t="str">
        <f t="shared" si="6"/>
        <v xml:space="preserve"> </v>
      </c>
      <c r="F65">
        <f t="shared" ref="F65:F125" si="9">IF(B65&gt;54215,1," ")</f>
        <v>1</v>
      </c>
      <c r="G65">
        <f t="shared" si="7"/>
        <v>1</v>
      </c>
      <c r="K65" t="s">
        <v>1207</v>
      </c>
      <c r="L65" t="s">
        <v>1207</v>
      </c>
      <c r="M65" t="s">
        <v>1207</v>
      </c>
    </row>
    <row r="66" spans="1:18" x14ac:dyDescent="0.25">
      <c r="A66" s="22" t="s">
        <v>127</v>
      </c>
      <c r="B66" s="1">
        <v>40938</v>
      </c>
      <c r="C66">
        <f t="shared" si="5"/>
        <v>1</v>
      </c>
      <c r="D66" t="str">
        <f t="shared" si="8"/>
        <v xml:space="preserve"> </v>
      </c>
      <c r="E66" t="str">
        <f t="shared" si="6"/>
        <v xml:space="preserve"> </v>
      </c>
      <c r="F66" t="str">
        <f t="shared" si="9"/>
        <v xml:space="preserve"> </v>
      </c>
      <c r="G66">
        <f t="shared" si="7"/>
        <v>1</v>
      </c>
      <c r="K66" t="s">
        <v>1207</v>
      </c>
      <c r="L66" t="s">
        <v>1207</v>
      </c>
      <c r="M66" t="s">
        <v>1207</v>
      </c>
    </row>
    <row r="67" spans="1:18" x14ac:dyDescent="0.25">
      <c r="A67" s="22" t="s">
        <v>148</v>
      </c>
      <c r="B67" s="1">
        <v>25493</v>
      </c>
      <c r="C67" t="str">
        <f t="shared" si="5"/>
        <v xml:space="preserve"> </v>
      </c>
      <c r="D67">
        <f t="shared" si="8"/>
        <v>1</v>
      </c>
      <c r="E67" t="str">
        <f t="shared" si="6"/>
        <v xml:space="preserve"> </v>
      </c>
      <c r="F67" t="str">
        <f t="shared" si="9"/>
        <v xml:space="preserve"> </v>
      </c>
      <c r="G67">
        <f t="shared" si="7"/>
        <v>1</v>
      </c>
      <c r="K67" t="s">
        <v>1207</v>
      </c>
      <c r="L67" t="s">
        <v>1207</v>
      </c>
      <c r="M67" t="s">
        <v>1207</v>
      </c>
    </row>
    <row r="68" spans="1:18" x14ac:dyDescent="0.25">
      <c r="A68" s="22" t="s">
        <v>86</v>
      </c>
      <c r="B68" s="1">
        <v>29167</v>
      </c>
      <c r="C68" t="str">
        <f t="shared" si="5"/>
        <v xml:space="preserve"> </v>
      </c>
      <c r="D68">
        <f t="shared" si="8"/>
        <v>1</v>
      </c>
      <c r="E68" t="str">
        <f t="shared" si="6"/>
        <v xml:space="preserve"> </v>
      </c>
      <c r="F68" t="str">
        <f t="shared" si="9"/>
        <v xml:space="preserve"> </v>
      </c>
      <c r="G68">
        <f t="shared" si="7"/>
        <v>1</v>
      </c>
      <c r="J68" s="163">
        <v>3.1062502142832651E-2</v>
      </c>
      <c r="K68" t="s">
        <v>1207</v>
      </c>
      <c r="L68" t="s">
        <v>1207</v>
      </c>
      <c r="M68" t="s">
        <v>1207</v>
      </c>
    </row>
    <row r="69" spans="1:18" x14ac:dyDescent="0.25">
      <c r="A69" s="22" t="s">
        <v>87</v>
      </c>
      <c r="B69" s="1">
        <v>29167</v>
      </c>
      <c r="C69" t="str">
        <f t="shared" si="5"/>
        <v xml:space="preserve"> </v>
      </c>
      <c r="D69">
        <f t="shared" si="8"/>
        <v>1</v>
      </c>
      <c r="E69" t="str">
        <f t="shared" si="6"/>
        <v xml:space="preserve"> </v>
      </c>
      <c r="F69" t="str">
        <f t="shared" si="9"/>
        <v xml:space="preserve"> </v>
      </c>
      <c r="G69">
        <f t="shared" si="7"/>
        <v>1</v>
      </c>
      <c r="K69" t="s">
        <v>1207</v>
      </c>
      <c r="L69" t="s">
        <v>1207</v>
      </c>
      <c r="M69" t="s">
        <v>1207</v>
      </c>
    </row>
    <row r="70" spans="1:18" x14ac:dyDescent="0.25">
      <c r="A70" s="22" t="s">
        <v>202</v>
      </c>
      <c r="B70" s="1">
        <v>32321</v>
      </c>
      <c r="C70" t="str">
        <f t="shared" si="5"/>
        <v xml:space="preserve"> </v>
      </c>
      <c r="D70">
        <f t="shared" si="8"/>
        <v>1</v>
      </c>
      <c r="E70" t="str">
        <f t="shared" si="6"/>
        <v xml:space="preserve"> </v>
      </c>
      <c r="F70" t="str">
        <f t="shared" si="9"/>
        <v xml:space="preserve"> </v>
      </c>
      <c r="G70">
        <f t="shared" si="7"/>
        <v>1</v>
      </c>
      <c r="H70" s="163">
        <v>9.2818910305993013E-3</v>
      </c>
      <c r="K70" t="s">
        <v>1207</v>
      </c>
      <c r="L70" t="s">
        <v>1207</v>
      </c>
      <c r="M70" t="s">
        <v>1207</v>
      </c>
    </row>
    <row r="71" spans="1:18" x14ac:dyDescent="0.25">
      <c r="A71" s="22" t="s">
        <v>119</v>
      </c>
      <c r="B71" s="186">
        <v>45299</v>
      </c>
      <c r="C71">
        <f t="shared" si="5"/>
        <v>1</v>
      </c>
      <c r="D71" t="str">
        <f t="shared" si="8"/>
        <v xml:space="preserve"> </v>
      </c>
      <c r="E71" t="str">
        <f t="shared" si="6"/>
        <v xml:space="preserve"> </v>
      </c>
      <c r="F71" t="str">
        <f t="shared" si="9"/>
        <v xml:space="preserve"> </v>
      </c>
      <c r="G71">
        <f t="shared" si="7"/>
        <v>1</v>
      </c>
      <c r="K71" t="s">
        <v>1207</v>
      </c>
      <c r="L71" t="s">
        <v>1207</v>
      </c>
      <c r="M71" t="s">
        <v>1207</v>
      </c>
    </row>
    <row r="72" spans="1:18" x14ac:dyDescent="0.25">
      <c r="A72" s="22" t="s">
        <v>30</v>
      </c>
      <c r="B72" s="6">
        <v>26544</v>
      </c>
      <c r="C72" t="str">
        <f t="shared" si="5"/>
        <v xml:space="preserve"> </v>
      </c>
      <c r="D72">
        <f t="shared" si="8"/>
        <v>1</v>
      </c>
      <c r="E72" t="str">
        <f t="shared" si="6"/>
        <v xml:space="preserve"> </v>
      </c>
      <c r="F72" t="str">
        <f t="shared" si="9"/>
        <v xml:space="preserve"> </v>
      </c>
      <c r="G72">
        <f t="shared" si="7"/>
        <v>1</v>
      </c>
      <c r="J72" s="163">
        <v>3.413200723327306E-2</v>
      </c>
      <c r="K72" t="s">
        <v>1207</v>
      </c>
      <c r="L72" t="s">
        <v>1207</v>
      </c>
      <c r="M72" t="s">
        <v>1207</v>
      </c>
    </row>
    <row r="73" spans="1:18" x14ac:dyDescent="0.25">
      <c r="A73" s="23" t="s">
        <v>493</v>
      </c>
      <c r="B73" s="9">
        <v>27200</v>
      </c>
      <c r="C73" t="str">
        <f t="shared" si="5"/>
        <v xml:space="preserve"> </v>
      </c>
      <c r="D73">
        <f t="shared" si="8"/>
        <v>1</v>
      </c>
      <c r="E73" t="str">
        <f t="shared" si="6"/>
        <v xml:space="preserve"> </v>
      </c>
      <c r="F73" t="str">
        <f t="shared" si="9"/>
        <v xml:space="preserve"> </v>
      </c>
      <c r="G73">
        <f t="shared" si="7"/>
        <v>1</v>
      </c>
      <c r="K73" t="s">
        <v>1207</v>
      </c>
      <c r="L73" t="s">
        <v>1207</v>
      </c>
      <c r="M73" t="s">
        <v>1207</v>
      </c>
    </row>
    <row r="74" spans="1:18" x14ac:dyDescent="0.25">
      <c r="A74" s="22" t="s">
        <v>31</v>
      </c>
      <c r="B74" s="6">
        <v>26544</v>
      </c>
      <c r="C74" t="str">
        <f t="shared" si="5"/>
        <v xml:space="preserve"> </v>
      </c>
      <c r="D74">
        <f t="shared" si="8"/>
        <v>1</v>
      </c>
      <c r="E74" t="str">
        <f t="shared" si="6"/>
        <v xml:space="preserve"> </v>
      </c>
      <c r="F74" t="str">
        <f t="shared" si="9"/>
        <v xml:space="preserve"> </v>
      </c>
      <c r="G74">
        <f t="shared" si="7"/>
        <v>1</v>
      </c>
      <c r="H74" s="163">
        <v>2.9385171790235081E-3</v>
      </c>
      <c r="K74" t="s">
        <v>1207</v>
      </c>
      <c r="L74" t="s">
        <v>1207</v>
      </c>
      <c r="M74" t="s">
        <v>1207</v>
      </c>
    </row>
    <row r="75" spans="1:18" x14ac:dyDescent="0.25">
      <c r="A75" s="22" t="s">
        <v>158</v>
      </c>
      <c r="B75" s="1">
        <v>46037</v>
      </c>
      <c r="C75">
        <f t="shared" si="5"/>
        <v>1</v>
      </c>
      <c r="D75" t="str">
        <f t="shared" si="8"/>
        <v xml:space="preserve"> </v>
      </c>
      <c r="E75" t="str">
        <f t="shared" si="6"/>
        <v xml:space="preserve"> </v>
      </c>
      <c r="F75" t="str">
        <f t="shared" si="9"/>
        <v xml:space="preserve"> </v>
      </c>
      <c r="G75">
        <f t="shared" si="7"/>
        <v>1</v>
      </c>
      <c r="K75" t="s">
        <v>1207</v>
      </c>
      <c r="L75" t="s">
        <v>1207</v>
      </c>
      <c r="M75" t="s">
        <v>1207</v>
      </c>
    </row>
    <row r="76" spans="1:18" x14ac:dyDescent="0.25">
      <c r="A76" s="22" t="s">
        <v>120</v>
      </c>
      <c r="B76" s="1">
        <v>31027</v>
      </c>
      <c r="C76" t="str">
        <f t="shared" si="5"/>
        <v xml:space="preserve"> </v>
      </c>
      <c r="D76">
        <f t="shared" si="8"/>
        <v>1</v>
      </c>
      <c r="E76" t="str">
        <f t="shared" si="6"/>
        <v xml:space="preserve"> </v>
      </c>
      <c r="F76" t="str">
        <f t="shared" si="9"/>
        <v xml:space="preserve"> </v>
      </c>
      <c r="G76">
        <f t="shared" si="7"/>
        <v>1</v>
      </c>
      <c r="K76" t="s">
        <v>1207</v>
      </c>
      <c r="L76" t="s">
        <v>1207</v>
      </c>
      <c r="M76" t="s">
        <v>1207</v>
      </c>
    </row>
    <row r="77" spans="1:18" x14ac:dyDescent="0.25">
      <c r="A77" s="22" t="s">
        <v>128</v>
      </c>
      <c r="B77" s="1">
        <v>31923</v>
      </c>
      <c r="C77" t="str">
        <f t="shared" si="5"/>
        <v xml:space="preserve"> </v>
      </c>
      <c r="D77">
        <f t="shared" si="8"/>
        <v>1</v>
      </c>
      <c r="E77" t="str">
        <f t="shared" si="6"/>
        <v xml:space="preserve"> </v>
      </c>
      <c r="F77" t="str">
        <f t="shared" si="9"/>
        <v xml:space="preserve"> </v>
      </c>
      <c r="G77">
        <f t="shared" si="7"/>
        <v>1</v>
      </c>
      <c r="H77" s="163">
        <v>1.5694013720514988E-2</v>
      </c>
      <c r="I77" s="163">
        <v>6.8602574945963724E-3</v>
      </c>
      <c r="K77" t="s">
        <v>1207</v>
      </c>
      <c r="L77" t="s">
        <v>1207</v>
      </c>
      <c r="M77" t="s">
        <v>1207</v>
      </c>
      <c r="N77">
        <v>1</v>
      </c>
      <c r="R77">
        <v>1</v>
      </c>
    </row>
    <row r="78" spans="1:18" x14ac:dyDescent="0.25">
      <c r="A78" s="22" t="s">
        <v>1000</v>
      </c>
      <c r="B78" s="1">
        <v>23315</v>
      </c>
      <c r="C78" t="str">
        <f t="shared" si="5"/>
        <v xml:space="preserve"> </v>
      </c>
      <c r="D78">
        <f t="shared" si="8"/>
        <v>1</v>
      </c>
      <c r="E78" t="str">
        <f t="shared" si="6"/>
        <v xml:space="preserve"> </v>
      </c>
      <c r="F78" t="str">
        <f t="shared" si="9"/>
        <v xml:space="preserve"> </v>
      </c>
      <c r="G78">
        <f t="shared" si="7"/>
        <v>1</v>
      </c>
      <c r="K78" t="s">
        <v>1207</v>
      </c>
      <c r="L78" t="s">
        <v>1207</v>
      </c>
      <c r="M78" t="s">
        <v>1207</v>
      </c>
    </row>
    <row r="79" spans="1:18" x14ac:dyDescent="0.25">
      <c r="A79" s="22" t="s">
        <v>543</v>
      </c>
      <c r="B79" s="1">
        <v>99141</v>
      </c>
      <c r="C79" t="str">
        <f t="shared" si="5"/>
        <v xml:space="preserve"> </v>
      </c>
      <c r="D79" t="str">
        <f t="shared" si="8"/>
        <v xml:space="preserve"> </v>
      </c>
      <c r="E79" t="str">
        <f t="shared" si="6"/>
        <v xml:space="preserve"> </v>
      </c>
      <c r="F79">
        <f t="shared" si="9"/>
        <v>1</v>
      </c>
      <c r="G79">
        <f t="shared" si="7"/>
        <v>1</v>
      </c>
      <c r="K79" t="s">
        <v>1207</v>
      </c>
      <c r="L79" t="s">
        <v>1207</v>
      </c>
      <c r="M79" t="s">
        <v>1207</v>
      </c>
    </row>
    <row r="80" spans="1:18" x14ac:dyDescent="0.25">
      <c r="A80" s="22" t="s">
        <v>544</v>
      </c>
      <c r="B80" s="1">
        <v>49886</v>
      </c>
      <c r="C80">
        <f t="shared" si="5"/>
        <v>1</v>
      </c>
      <c r="D80" t="str">
        <f t="shared" si="8"/>
        <v xml:space="preserve"> </v>
      </c>
      <c r="E80" t="str">
        <f t="shared" si="6"/>
        <v xml:space="preserve"> </v>
      </c>
      <c r="F80" t="str">
        <f t="shared" si="9"/>
        <v xml:space="preserve"> </v>
      </c>
      <c r="G80">
        <f t="shared" si="7"/>
        <v>1</v>
      </c>
      <c r="K80" t="s">
        <v>1207</v>
      </c>
      <c r="L80" t="s">
        <v>1207</v>
      </c>
      <c r="M80" t="s">
        <v>1207</v>
      </c>
    </row>
    <row r="81" spans="1:18" x14ac:dyDescent="0.25">
      <c r="A81" s="22" t="s">
        <v>159</v>
      </c>
      <c r="B81" s="1">
        <v>46037</v>
      </c>
      <c r="C81">
        <f t="shared" si="5"/>
        <v>1</v>
      </c>
      <c r="D81" t="str">
        <f t="shared" si="8"/>
        <v xml:space="preserve"> </v>
      </c>
      <c r="E81" t="str">
        <f t="shared" si="6"/>
        <v xml:space="preserve"> </v>
      </c>
      <c r="F81" t="str">
        <f t="shared" si="9"/>
        <v xml:space="preserve"> </v>
      </c>
      <c r="G81">
        <f t="shared" si="7"/>
        <v>1</v>
      </c>
      <c r="K81" t="s">
        <v>1207</v>
      </c>
      <c r="L81" t="s">
        <v>1207</v>
      </c>
      <c r="M81" t="s">
        <v>1207</v>
      </c>
    </row>
    <row r="82" spans="1:18" x14ac:dyDescent="0.25">
      <c r="A82" s="22" t="s">
        <v>160</v>
      </c>
      <c r="B82" s="1">
        <v>29250</v>
      </c>
      <c r="C82" t="str">
        <f t="shared" si="5"/>
        <v xml:space="preserve"> </v>
      </c>
      <c r="D82">
        <f t="shared" si="8"/>
        <v>1</v>
      </c>
      <c r="E82" t="str">
        <f t="shared" si="6"/>
        <v xml:space="preserve"> </v>
      </c>
      <c r="F82" t="str">
        <f t="shared" si="9"/>
        <v xml:space="preserve"> </v>
      </c>
      <c r="G82">
        <f t="shared" si="7"/>
        <v>1</v>
      </c>
      <c r="K82" t="s">
        <v>1207</v>
      </c>
      <c r="L82" t="s">
        <v>1207</v>
      </c>
      <c r="M82" t="s">
        <v>1207</v>
      </c>
    </row>
    <row r="83" spans="1:18" x14ac:dyDescent="0.25">
      <c r="A83" s="22" t="s">
        <v>88</v>
      </c>
      <c r="B83" s="1">
        <v>39667</v>
      </c>
      <c r="C83">
        <f t="shared" si="5"/>
        <v>1</v>
      </c>
      <c r="D83" t="str">
        <f t="shared" si="8"/>
        <v xml:space="preserve"> </v>
      </c>
      <c r="E83" t="str">
        <f t="shared" si="6"/>
        <v xml:space="preserve"> </v>
      </c>
      <c r="F83" t="str">
        <f t="shared" si="9"/>
        <v xml:space="preserve"> </v>
      </c>
      <c r="G83">
        <f t="shared" si="7"/>
        <v>1</v>
      </c>
      <c r="K83" t="s">
        <v>1207</v>
      </c>
      <c r="L83" t="s">
        <v>1207</v>
      </c>
      <c r="M83" t="s">
        <v>1207</v>
      </c>
    </row>
    <row r="84" spans="1:18" x14ac:dyDescent="0.25">
      <c r="A84" s="23" t="s">
        <v>505</v>
      </c>
      <c r="B84" s="9">
        <v>50417</v>
      </c>
      <c r="C84">
        <f t="shared" si="5"/>
        <v>1</v>
      </c>
      <c r="D84" t="str">
        <f t="shared" si="8"/>
        <v xml:space="preserve"> </v>
      </c>
      <c r="E84" t="str">
        <f t="shared" si="6"/>
        <v xml:space="preserve"> </v>
      </c>
      <c r="F84" t="str">
        <f t="shared" si="9"/>
        <v xml:space="preserve"> </v>
      </c>
      <c r="G84">
        <f t="shared" si="7"/>
        <v>1</v>
      </c>
      <c r="K84" t="s">
        <v>1207</v>
      </c>
      <c r="L84" t="s">
        <v>1207</v>
      </c>
      <c r="M84" t="s">
        <v>1207</v>
      </c>
    </row>
    <row r="85" spans="1:18" x14ac:dyDescent="0.25">
      <c r="A85" s="23" t="s">
        <v>545</v>
      </c>
      <c r="B85" s="9">
        <v>46037</v>
      </c>
      <c r="C85">
        <f t="shared" si="5"/>
        <v>1</v>
      </c>
      <c r="D85" t="str">
        <f t="shared" si="8"/>
        <v xml:space="preserve"> </v>
      </c>
      <c r="E85" t="str">
        <f t="shared" si="6"/>
        <v xml:space="preserve"> </v>
      </c>
      <c r="F85" t="str">
        <f t="shared" si="9"/>
        <v xml:space="preserve"> </v>
      </c>
      <c r="G85">
        <f t="shared" si="7"/>
        <v>1</v>
      </c>
      <c r="H85" s="163">
        <v>1.9549492799270152E-2</v>
      </c>
      <c r="K85" t="s">
        <v>1207</v>
      </c>
      <c r="L85" t="s">
        <v>1207</v>
      </c>
      <c r="M85" t="s">
        <v>1207</v>
      </c>
    </row>
    <row r="86" spans="1:18" x14ac:dyDescent="0.25">
      <c r="A86" s="23" t="s">
        <v>1141</v>
      </c>
      <c r="B86" s="1">
        <v>20346</v>
      </c>
      <c r="C86" t="str">
        <f t="shared" si="5"/>
        <v xml:space="preserve"> </v>
      </c>
      <c r="D86">
        <f t="shared" si="8"/>
        <v>1</v>
      </c>
      <c r="E86" t="str">
        <f t="shared" si="6"/>
        <v xml:space="preserve"> </v>
      </c>
      <c r="F86" t="str">
        <f t="shared" si="9"/>
        <v xml:space="preserve"> </v>
      </c>
      <c r="G86">
        <f t="shared" si="7"/>
        <v>1</v>
      </c>
      <c r="K86" t="s">
        <v>1207</v>
      </c>
      <c r="L86" t="s">
        <v>1207</v>
      </c>
      <c r="M86" t="s">
        <v>1207</v>
      </c>
    </row>
    <row r="87" spans="1:18" x14ac:dyDescent="0.25">
      <c r="A87" s="22" t="s">
        <v>48</v>
      </c>
      <c r="B87" s="1">
        <v>20346</v>
      </c>
      <c r="C87" t="str">
        <f t="shared" si="5"/>
        <v xml:space="preserve"> </v>
      </c>
      <c r="D87">
        <f t="shared" si="8"/>
        <v>1</v>
      </c>
      <c r="E87" t="str">
        <f t="shared" si="6"/>
        <v xml:space="preserve"> </v>
      </c>
      <c r="F87" t="str">
        <f t="shared" si="9"/>
        <v xml:space="preserve"> </v>
      </c>
      <c r="G87">
        <f t="shared" si="7"/>
        <v>1</v>
      </c>
      <c r="K87" t="s">
        <v>1207</v>
      </c>
      <c r="L87" t="s">
        <v>1207</v>
      </c>
      <c r="M87" t="s">
        <v>1207</v>
      </c>
    </row>
    <row r="88" spans="1:18" x14ac:dyDescent="0.25">
      <c r="A88" s="22" t="s">
        <v>546</v>
      </c>
      <c r="B88" s="1">
        <v>99141</v>
      </c>
      <c r="C88" t="str">
        <f t="shared" si="5"/>
        <v xml:space="preserve"> </v>
      </c>
      <c r="D88" t="str">
        <f t="shared" si="8"/>
        <v xml:space="preserve"> </v>
      </c>
      <c r="E88" t="str">
        <f t="shared" si="6"/>
        <v xml:space="preserve"> </v>
      </c>
      <c r="F88">
        <f t="shared" si="9"/>
        <v>1</v>
      </c>
      <c r="G88">
        <f t="shared" si="7"/>
        <v>1</v>
      </c>
      <c r="K88" t="s">
        <v>1207</v>
      </c>
      <c r="L88" t="s">
        <v>1207</v>
      </c>
      <c r="M88" t="s">
        <v>1207</v>
      </c>
    </row>
    <row r="89" spans="1:18" x14ac:dyDescent="0.25">
      <c r="A89" s="22" t="s">
        <v>49</v>
      </c>
      <c r="B89" s="1">
        <v>38750</v>
      </c>
      <c r="C89">
        <f t="shared" si="5"/>
        <v>1</v>
      </c>
      <c r="D89" t="str">
        <f t="shared" si="8"/>
        <v xml:space="preserve"> </v>
      </c>
      <c r="E89" t="str">
        <f t="shared" si="6"/>
        <v xml:space="preserve"> </v>
      </c>
      <c r="F89" t="str">
        <f t="shared" si="9"/>
        <v xml:space="preserve"> </v>
      </c>
      <c r="G89">
        <f t="shared" si="7"/>
        <v>1</v>
      </c>
      <c r="I89" s="163">
        <v>2.044490322580645E-2</v>
      </c>
      <c r="K89" t="s">
        <v>1207</v>
      </c>
      <c r="L89">
        <v>1</v>
      </c>
      <c r="M89" t="s">
        <v>1207</v>
      </c>
      <c r="P89">
        <v>1</v>
      </c>
      <c r="Q89">
        <v>1</v>
      </c>
    </row>
    <row r="90" spans="1:18" x14ac:dyDescent="0.25">
      <c r="A90" s="22" t="s">
        <v>50</v>
      </c>
      <c r="B90" s="1">
        <v>20346</v>
      </c>
      <c r="C90" t="str">
        <f t="shared" si="5"/>
        <v xml:space="preserve"> </v>
      </c>
      <c r="D90">
        <f t="shared" si="8"/>
        <v>1</v>
      </c>
      <c r="E90" t="str">
        <f t="shared" si="6"/>
        <v xml:space="preserve"> </v>
      </c>
      <c r="F90" t="str">
        <f t="shared" si="9"/>
        <v xml:space="preserve"> </v>
      </c>
      <c r="G90">
        <f t="shared" si="7"/>
        <v>1</v>
      </c>
      <c r="H90" s="163">
        <v>2.6540843409023886E-2</v>
      </c>
      <c r="I90" s="163">
        <v>4.4824535535240344E-2</v>
      </c>
      <c r="K90">
        <v>1</v>
      </c>
      <c r="L90">
        <v>1</v>
      </c>
      <c r="M90" t="s">
        <v>1207</v>
      </c>
      <c r="P90">
        <v>1</v>
      </c>
      <c r="R90">
        <v>1</v>
      </c>
    </row>
    <row r="91" spans="1:18" x14ac:dyDescent="0.25">
      <c r="A91" s="22" t="s">
        <v>547</v>
      </c>
      <c r="B91" s="1">
        <v>99141</v>
      </c>
      <c r="C91" t="str">
        <f t="shared" si="5"/>
        <v xml:space="preserve"> </v>
      </c>
      <c r="D91" t="str">
        <f t="shared" si="8"/>
        <v xml:space="preserve"> </v>
      </c>
      <c r="E91" t="str">
        <f t="shared" si="6"/>
        <v xml:space="preserve"> </v>
      </c>
      <c r="F91">
        <f t="shared" si="9"/>
        <v>1</v>
      </c>
      <c r="G91">
        <f t="shared" si="7"/>
        <v>1</v>
      </c>
      <c r="K91" t="s">
        <v>1207</v>
      </c>
      <c r="L91" t="s">
        <v>1207</v>
      </c>
      <c r="M91" t="s">
        <v>1207</v>
      </c>
    </row>
    <row r="92" spans="1:18" x14ac:dyDescent="0.25">
      <c r="A92" s="22" t="s">
        <v>200</v>
      </c>
      <c r="B92" s="1">
        <v>38792</v>
      </c>
      <c r="C92">
        <f t="shared" si="5"/>
        <v>1</v>
      </c>
      <c r="D92" t="str">
        <f t="shared" si="8"/>
        <v xml:space="preserve"> </v>
      </c>
      <c r="E92" t="str">
        <f t="shared" si="6"/>
        <v xml:space="preserve"> </v>
      </c>
      <c r="F92" t="str">
        <f t="shared" si="9"/>
        <v xml:space="preserve"> </v>
      </c>
      <c r="G92">
        <f t="shared" si="7"/>
        <v>1</v>
      </c>
      <c r="K92" t="s">
        <v>1207</v>
      </c>
      <c r="L92" t="s">
        <v>1207</v>
      </c>
      <c r="M92" t="s">
        <v>1207</v>
      </c>
    </row>
    <row r="93" spans="1:18" x14ac:dyDescent="0.25">
      <c r="A93" s="22" t="s">
        <v>89</v>
      </c>
      <c r="B93" s="1">
        <v>31027</v>
      </c>
      <c r="C93" t="str">
        <f t="shared" si="5"/>
        <v xml:space="preserve"> </v>
      </c>
      <c r="D93">
        <f t="shared" si="8"/>
        <v>1</v>
      </c>
      <c r="E93" t="str">
        <f t="shared" si="6"/>
        <v xml:space="preserve"> </v>
      </c>
      <c r="F93" t="str">
        <f t="shared" si="9"/>
        <v xml:space="preserve"> </v>
      </c>
      <c r="G93">
        <f t="shared" si="7"/>
        <v>1</v>
      </c>
      <c r="K93" t="s">
        <v>1207</v>
      </c>
      <c r="L93" t="s">
        <v>1207</v>
      </c>
      <c r="M93" t="s">
        <v>1207</v>
      </c>
    </row>
    <row r="94" spans="1:18" x14ac:dyDescent="0.25">
      <c r="A94" s="22" t="s">
        <v>1145</v>
      </c>
      <c r="B94" s="1">
        <v>31027</v>
      </c>
      <c r="C94" t="str">
        <f t="shared" si="5"/>
        <v xml:space="preserve"> </v>
      </c>
      <c r="D94">
        <f t="shared" si="8"/>
        <v>1</v>
      </c>
      <c r="E94" t="str">
        <f t="shared" si="6"/>
        <v xml:space="preserve"> </v>
      </c>
      <c r="F94" t="str">
        <f t="shared" si="9"/>
        <v xml:space="preserve"> </v>
      </c>
      <c r="G94">
        <f t="shared" si="7"/>
        <v>1</v>
      </c>
      <c r="K94" t="s">
        <v>1207</v>
      </c>
      <c r="L94" t="s">
        <v>1207</v>
      </c>
      <c r="M94" t="s">
        <v>1207</v>
      </c>
    </row>
    <row r="95" spans="1:18" x14ac:dyDescent="0.25">
      <c r="A95" s="22" t="s">
        <v>90</v>
      </c>
      <c r="B95" s="1">
        <v>31027</v>
      </c>
      <c r="C95" t="str">
        <f t="shared" si="5"/>
        <v xml:space="preserve"> </v>
      </c>
      <c r="D95">
        <f t="shared" si="8"/>
        <v>1</v>
      </c>
      <c r="E95" t="str">
        <f t="shared" si="6"/>
        <v xml:space="preserve"> </v>
      </c>
      <c r="F95" t="str">
        <f t="shared" si="9"/>
        <v xml:space="preserve"> </v>
      </c>
      <c r="G95">
        <f t="shared" si="7"/>
        <v>1</v>
      </c>
      <c r="J95" s="163">
        <v>4.8344989847552131E-2</v>
      </c>
      <c r="K95" t="s">
        <v>1207</v>
      </c>
      <c r="L95" t="s">
        <v>1207</v>
      </c>
      <c r="M95">
        <v>1</v>
      </c>
      <c r="R95">
        <v>1</v>
      </c>
    </row>
    <row r="96" spans="1:18" x14ac:dyDescent="0.25">
      <c r="A96" s="22" t="s">
        <v>1422</v>
      </c>
      <c r="B96" s="1">
        <v>45365</v>
      </c>
      <c r="C96">
        <f t="shared" si="5"/>
        <v>1</v>
      </c>
      <c r="D96" t="str">
        <f t="shared" si="8"/>
        <v xml:space="preserve"> </v>
      </c>
      <c r="E96" t="str">
        <f t="shared" si="6"/>
        <v xml:space="preserve"> </v>
      </c>
      <c r="F96" t="str">
        <f t="shared" si="9"/>
        <v xml:space="preserve"> </v>
      </c>
      <c r="G96">
        <f t="shared" si="7"/>
        <v>1</v>
      </c>
      <c r="J96" s="163">
        <v>1.3226055328998126E-2</v>
      </c>
      <c r="K96" t="s">
        <v>1207</v>
      </c>
      <c r="L96" t="s">
        <v>1207</v>
      </c>
      <c r="M96" t="s">
        <v>1207</v>
      </c>
    </row>
    <row r="97" spans="1:13" x14ac:dyDescent="0.25">
      <c r="A97" s="22" t="s">
        <v>51</v>
      </c>
      <c r="B97" s="1">
        <v>36371</v>
      </c>
      <c r="C97" t="str">
        <f t="shared" si="5"/>
        <v xml:space="preserve"> </v>
      </c>
      <c r="D97">
        <f t="shared" si="8"/>
        <v>1</v>
      </c>
      <c r="E97" t="str">
        <f t="shared" si="6"/>
        <v xml:space="preserve"> </v>
      </c>
      <c r="F97" t="str">
        <f t="shared" si="9"/>
        <v xml:space="preserve"> </v>
      </c>
      <c r="G97">
        <f t="shared" si="7"/>
        <v>1</v>
      </c>
      <c r="K97" t="s">
        <v>1207</v>
      </c>
      <c r="L97" t="s">
        <v>1207</v>
      </c>
      <c r="M97" t="s">
        <v>1207</v>
      </c>
    </row>
    <row r="98" spans="1:13" x14ac:dyDescent="0.25">
      <c r="A98" s="22" t="s">
        <v>32</v>
      </c>
      <c r="B98" s="6">
        <v>35769</v>
      </c>
      <c r="C98" t="str">
        <f t="shared" si="5"/>
        <v xml:space="preserve"> </v>
      </c>
      <c r="D98">
        <f t="shared" si="8"/>
        <v>1</v>
      </c>
      <c r="E98" t="str">
        <f t="shared" si="6"/>
        <v xml:space="preserve"> </v>
      </c>
      <c r="F98" t="str">
        <f t="shared" si="9"/>
        <v xml:space="preserve"> </v>
      </c>
      <c r="G98">
        <f t="shared" si="7"/>
        <v>1</v>
      </c>
      <c r="H98" s="163">
        <v>8.3871508848444177E-3</v>
      </c>
      <c r="K98" t="s">
        <v>1207</v>
      </c>
      <c r="L98" t="s">
        <v>1207</v>
      </c>
      <c r="M98" t="s">
        <v>1207</v>
      </c>
    </row>
    <row r="99" spans="1:13" x14ac:dyDescent="0.25">
      <c r="A99" s="22" t="s">
        <v>161</v>
      </c>
      <c r="B99" s="1">
        <v>46250</v>
      </c>
      <c r="C99">
        <f t="shared" si="5"/>
        <v>1</v>
      </c>
      <c r="D99" t="str">
        <f t="shared" si="8"/>
        <v xml:space="preserve"> </v>
      </c>
      <c r="E99" t="str">
        <f t="shared" si="6"/>
        <v xml:space="preserve"> </v>
      </c>
      <c r="F99" t="str">
        <f t="shared" si="9"/>
        <v xml:space="preserve"> </v>
      </c>
      <c r="G99">
        <f t="shared" si="7"/>
        <v>1</v>
      </c>
      <c r="K99" t="s">
        <v>1207</v>
      </c>
      <c r="L99" t="s">
        <v>1207</v>
      </c>
      <c r="M99" t="s">
        <v>1207</v>
      </c>
    </row>
    <row r="100" spans="1:13" x14ac:dyDescent="0.25">
      <c r="A100" s="22" t="s">
        <v>549</v>
      </c>
      <c r="B100" s="1">
        <v>46250</v>
      </c>
      <c r="C100">
        <f t="shared" si="5"/>
        <v>1</v>
      </c>
      <c r="D100" t="str">
        <f t="shared" si="8"/>
        <v xml:space="preserve"> </v>
      </c>
      <c r="E100" t="str">
        <f t="shared" si="6"/>
        <v xml:space="preserve"> </v>
      </c>
      <c r="F100" t="str">
        <f t="shared" si="9"/>
        <v xml:space="preserve"> </v>
      </c>
      <c r="G100">
        <f t="shared" si="7"/>
        <v>1</v>
      </c>
      <c r="K100" t="s">
        <v>1207</v>
      </c>
      <c r="L100" t="s">
        <v>1207</v>
      </c>
      <c r="M100" t="s">
        <v>1207</v>
      </c>
    </row>
    <row r="101" spans="1:13" x14ac:dyDescent="0.25">
      <c r="A101" s="23" t="s">
        <v>500</v>
      </c>
      <c r="B101" s="9">
        <v>27200</v>
      </c>
      <c r="C101" t="str">
        <f t="shared" si="5"/>
        <v xml:space="preserve"> </v>
      </c>
      <c r="D101">
        <f t="shared" si="8"/>
        <v>1</v>
      </c>
      <c r="E101" t="str">
        <f t="shared" si="6"/>
        <v xml:space="preserve"> </v>
      </c>
      <c r="F101" t="str">
        <f t="shared" si="9"/>
        <v xml:space="preserve"> </v>
      </c>
      <c r="G101">
        <f t="shared" si="7"/>
        <v>1</v>
      </c>
      <c r="K101" t="s">
        <v>1207</v>
      </c>
      <c r="L101" t="s">
        <v>1207</v>
      </c>
      <c r="M101" t="s">
        <v>1207</v>
      </c>
    </row>
    <row r="102" spans="1:13" x14ac:dyDescent="0.25">
      <c r="A102" s="22" t="s">
        <v>199</v>
      </c>
      <c r="B102" s="1">
        <v>74355</v>
      </c>
      <c r="C102" t="str">
        <f t="shared" si="5"/>
        <v xml:space="preserve"> </v>
      </c>
      <c r="D102" t="str">
        <f t="shared" si="8"/>
        <v xml:space="preserve"> </v>
      </c>
      <c r="E102" t="str">
        <f t="shared" si="6"/>
        <v xml:space="preserve"> </v>
      </c>
      <c r="F102">
        <f t="shared" si="9"/>
        <v>1</v>
      </c>
      <c r="G102">
        <f t="shared" si="7"/>
        <v>1</v>
      </c>
      <c r="K102" t="s">
        <v>1207</v>
      </c>
      <c r="L102" t="s">
        <v>1207</v>
      </c>
      <c r="M102" t="s">
        <v>1207</v>
      </c>
    </row>
    <row r="103" spans="1:13" x14ac:dyDescent="0.25">
      <c r="A103" s="22" t="s">
        <v>550</v>
      </c>
      <c r="B103" s="1">
        <v>71576</v>
      </c>
      <c r="C103" t="str">
        <f t="shared" si="5"/>
        <v xml:space="preserve"> </v>
      </c>
      <c r="D103" t="str">
        <f t="shared" si="8"/>
        <v xml:space="preserve"> </v>
      </c>
      <c r="E103" t="str">
        <f t="shared" si="6"/>
        <v xml:space="preserve"> </v>
      </c>
      <c r="F103">
        <f t="shared" si="9"/>
        <v>1</v>
      </c>
      <c r="G103">
        <f t="shared" si="7"/>
        <v>1</v>
      </c>
      <c r="K103" t="s">
        <v>1207</v>
      </c>
      <c r="L103" t="s">
        <v>1207</v>
      </c>
      <c r="M103" t="s">
        <v>1207</v>
      </c>
    </row>
    <row r="104" spans="1:13" x14ac:dyDescent="0.25">
      <c r="A104" s="22" t="s">
        <v>551</v>
      </c>
      <c r="B104" s="1">
        <v>31027</v>
      </c>
      <c r="C104" t="str">
        <f t="shared" si="5"/>
        <v xml:space="preserve"> </v>
      </c>
      <c r="D104">
        <f t="shared" si="8"/>
        <v>1</v>
      </c>
      <c r="E104" t="str">
        <f t="shared" si="6"/>
        <v xml:space="preserve"> </v>
      </c>
      <c r="F104" t="str">
        <f t="shared" si="9"/>
        <v xml:space="preserve"> </v>
      </c>
      <c r="G104">
        <f t="shared" si="7"/>
        <v>1</v>
      </c>
      <c r="K104" t="s">
        <v>1207</v>
      </c>
      <c r="L104" t="s">
        <v>1207</v>
      </c>
      <c r="M104" t="s">
        <v>1207</v>
      </c>
    </row>
    <row r="105" spans="1:13" x14ac:dyDescent="0.25">
      <c r="A105" s="22" t="s">
        <v>129</v>
      </c>
      <c r="B105" s="1">
        <v>43523</v>
      </c>
      <c r="C105">
        <f t="shared" si="5"/>
        <v>1</v>
      </c>
      <c r="D105" t="str">
        <f t="shared" si="8"/>
        <v xml:space="preserve"> </v>
      </c>
      <c r="E105" t="str">
        <f t="shared" si="6"/>
        <v xml:space="preserve"> </v>
      </c>
      <c r="F105" t="str">
        <f t="shared" si="9"/>
        <v xml:space="preserve"> </v>
      </c>
      <c r="G105">
        <f t="shared" si="7"/>
        <v>1</v>
      </c>
      <c r="J105" s="163">
        <v>2.0816579739448109E-2</v>
      </c>
      <c r="K105" t="s">
        <v>1207</v>
      </c>
      <c r="L105" t="s">
        <v>1207</v>
      </c>
      <c r="M105" t="s">
        <v>1207</v>
      </c>
    </row>
    <row r="106" spans="1:13" x14ac:dyDescent="0.25">
      <c r="A106" s="22" t="s">
        <v>962</v>
      </c>
      <c r="B106" s="1">
        <v>40185</v>
      </c>
      <c r="C106">
        <f t="shared" si="5"/>
        <v>1</v>
      </c>
      <c r="D106" t="str">
        <f t="shared" si="8"/>
        <v xml:space="preserve"> </v>
      </c>
      <c r="E106" t="str">
        <f t="shared" si="6"/>
        <v xml:space="preserve"> </v>
      </c>
      <c r="F106" t="str">
        <f t="shared" si="9"/>
        <v xml:space="preserve"> </v>
      </c>
      <c r="G106">
        <f t="shared" si="7"/>
        <v>1</v>
      </c>
      <c r="K106" t="s">
        <v>1207</v>
      </c>
      <c r="L106" t="s">
        <v>1207</v>
      </c>
      <c r="M106" t="s">
        <v>1207</v>
      </c>
    </row>
    <row r="107" spans="1:13" x14ac:dyDescent="0.25">
      <c r="A107" s="22" t="s">
        <v>552</v>
      </c>
      <c r="B107" s="1">
        <v>71576</v>
      </c>
      <c r="C107" t="str">
        <f t="shared" si="5"/>
        <v xml:space="preserve"> </v>
      </c>
      <c r="D107" t="str">
        <f t="shared" si="8"/>
        <v xml:space="preserve"> </v>
      </c>
      <c r="E107" t="str">
        <f t="shared" si="6"/>
        <v xml:space="preserve"> </v>
      </c>
      <c r="F107">
        <f t="shared" si="9"/>
        <v>1</v>
      </c>
      <c r="G107">
        <f t="shared" si="7"/>
        <v>1</v>
      </c>
      <c r="K107" t="s">
        <v>1207</v>
      </c>
      <c r="L107" t="s">
        <v>1207</v>
      </c>
      <c r="M107" t="s">
        <v>1207</v>
      </c>
    </row>
    <row r="108" spans="1:13" x14ac:dyDescent="0.25">
      <c r="A108" s="22" t="s">
        <v>130</v>
      </c>
      <c r="B108" s="1">
        <v>41000</v>
      </c>
      <c r="C108">
        <f t="shared" si="5"/>
        <v>1</v>
      </c>
      <c r="D108" t="str">
        <f t="shared" si="8"/>
        <v xml:space="preserve"> </v>
      </c>
      <c r="E108" t="str">
        <f t="shared" si="6"/>
        <v xml:space="preserve"> </v>
      </c>
      <c r="F108" t="str">
        <f t="shared" si="9"/>
        <v xml:space="preserve"> </v>
      </c>
      <c r="G108">
        <f t="shared" si="7"/>
        <v>1</v>
      </c>
      <c r="K108" t="s">
        <v>1207</v>
      </c>
      <c r="L108" t="s">
        <v>1207</v>
      </c>
      <c r="M108" t="s">
        <v>1207</v>
      </c>
    </row>
    <row r="109" spans="1:13" x14ac:dyDescent="0.25">
      <c r="A109" s="22" t="s">
        <v>131</v>
      </c>
      <c r="B109" s="1">
        <v>41000</v>
      </c>
      <c r="C109">
        <f t="shared" si="5"/>
        <v>1</v>
      </c>
      <c r="D109" t="str">
        <f t="shared" si="8"/>
        <v xml:space="preserve"> </v>
      </c>
      <c r="E109" t="str">
        <f t="shared" si="6"/>
        <v xml:space="preserve"> </v>
      </c>
      <c r="F109" t="str">
        <f t="shared" si="9"/>
        <v xml:space="preserve"> </v>
      </c>
      <c r="G109">
        <f t="shared" si="7"/>
        <v>1</v>
      </c>
      <c r="K109" t="s">
        <v>1207</v>
      </c>
      <c r="L109" t="s">
        <v>1207</v>
      </c>
      <c r="M109" t="s">
        <v>1207</v>
      </c>
    </row>
    <row r="110" spans="1:13" x14ac:dyDescent="0.25">
      <c r="A110" s="22" t="s">
        <v>518</v>
      </c>
      <c r="B110" s="1">
        <v>61576</v>
      </c>
      <c r="C110" t="str">
        <f t="shared" si="5"/>
        <v xml:space="preserve"> </v>
      </c>
      <c r="D110" t="str">
        <f t="shared" si="8"/>
        <v xml:space="preserve"> </v>
      </c>
      <c r="E110" t="str">
        <f t="shared" si="6"/>
        <v xml:space="preserve"> </v>
      </c>
      <c r="F110">
        <f t="shared" si="9"/>
        <v>1</v>
      </c>
      <c r="G110">
        <f t="shared" si="7"/>
        <v>1</v>
      </c>
      <c r="K110" t="s">
        <v>1207</v>
      </c>
      <c r="L110" t="s">
        <v>1207</v>
      </c>
      <c r="M110" t="s">
        <v>1207</v>
      </c>
    </row>
    <row r="111" spans="1:13" x14ac:dyDescent="0.25">
      <c r="A111" s="22" t="s">
        <v>163</v>
      </c>
      <c r="B111" s="1">
        <v>57639</v>
      </c>
      <c r="C111" t="str">
        <f t="shared" si="5"/>
        <v xml:space="preserve"> </v>
      </c>
      <c r="D111" t="str">
        <f t="shared" si="8"/>
        <v xml:space="preserve"> </v>
      </c>
      <c r="E111" t="str">
        <f t="shared" si="6"/>
        <v xml:space="preserve"> </v>
      </c>
      <c r="F111">
        <f t="shared" si="9"/>
        <v>1</v>
      </c>
      <c r="G111">
        <f t="shared" si="7"/>
        <v>1</v>
      </c>
      <c r="K111" t="s">
        <v>1207</v>
      </c>
      <c r="L111" t="s">
        <v>1207</v>
      </c>
      <c r="M111" t="s">
        <v>1207</v>
      </c>
    </row>
    <row r="112" spans="1:13" x14ac:dyDescent="0.25">
      <c r="A112" s="22" t="s">
        <v>164</v>
      </c>
      <c r="B112" s="1">
        <v>42958</v>
      </c>
      <c r="C112">
        <f t="shared" si="5"/>
        <v>1</v>
      </c>
      <c r="D112" t="str">
        <f t="shared" si="8"/>
        <v xml:space="preserve"> </v>
      </c>
      <c r="E112" t="str">
        <f t="shared" si="6"/>
        <v xml:space="preserve"> </v>
      </c>
      <c r="F112" t="str">
        <f t="shared" si="9"/>
        <v xml:space="preserve"> </v>
      </c>
      <c r="G112">
        <f t="shared" si="7"/>
        <v>1</v>
      </c>
      <c r="K112" t="s">
        <v>1207</v>
      </c>
      <c r="L112" t="s">
        <v>1207</v>
      </c>
      <c r="M112" t="s">
        <v>1207</v>
      </c>
    </row>
    <row r="113" spans="1:18" x14ac:dyDescent="0.25">
      <c r="A113" s="22" t="s">
        <v>553</v>
      </c>
      <c r="B113" s="1">
        <v>31027</v>
      </c>
      <c r="C113" t="str">
        <f t="shared" si="5"/>
        <v xml:space="preserve"> </v>
      </c>
      <c r="D113">
        <f t="shared" si="8"/>
        <v>1</v>
      </c>
      <c r="E113" t="str">
        <f t="shared" si="6"/>
        <v xml:space="preserve"> </v>
      </c>
      <c r="F113" t="str">
        <f t="shared" si="9"/>
        <v xml:space="preserve"> </v>
      </c>
      <c r="G113">
        <f t="shared" si="7"/>
        <v>1</v>
      </c>
      <c r="K113" t="s">
        <v>1207</v>
      </c>
      <c r="L113" t="s">
        <v>1207</v>
      </c>
      <c r="M113" t="s">
        <v>1207</v>
      </c>
    </row>
    <row r="114" spans="1:18" x14ac:dyDescent="0.25">
      <c r="A114" s="22" t="s">
        <v>91</v>
      </c>
      <c r="B114" s="1">
        <v>39667</v>
      </c>
      <c r="C114">
        <f t="shared" si="5"/>
        <v>1</v>
      </c>
      <c r="D114" t="str">
        <f t="shared" si="8"/>
        <v xml:space="preserve"> </v>
      </c>
      <c r="E114" t="str">
        <f t="shared" si="6"/>
        <v xml:space="preserve"> </v>
      </c>
      <c r="F114" t="str">
        <f t="shared" si="9"/>
        <v xml:space="preserve"> </v>
      </c>
      <c r="G114">
        <f t="shared" si="7"/>
        <v>1</v>
      </c>
      <c r="H114" s="163">
        <v>2.7377921193939544E-2</v>
      </c>
      <c r="K114">
        <v>1</v>
      </c>
      <c r="L114" t="s">
        <v>1207</v>
      </c>
      <c r="M114" t="s">
        <v>1207</v>
      </c>
      <c r="Q114">
        <v>1</v>
      </c>
    </row>
    <row r="115" spans="1:18" x14ac:dyDescent="0.25">
      <c r="A115" s="22" t="s">
        <v>554</v>
      </c>
      <c r="B115" s="1">
        <v>49732</v>
      </c>
      <c r="C115">
        <f t="shared" si="5"/>
        <v>1</v>
      </c>
      <c r="D115" t="str">
        <f t="shared" si="8"/>
        <v xml:space="preserve"> </v>
      </c>
      <c r="E115" t="str">
        <f t="shared" si="6"/>
        <v xml:space="preserve"> </v>
      </c>
      <c r="F115" t="str">
        <f t="shared" si="9"/>
        <v xml:space="preserve"> </v>
      </c>
      <c r="G115">
        <f t="shared" si="7"/>
        <v>1</v>
      </c>
      <c r="K115" t="s">
        <v>1207</v>
      </c>
      <c r="L115" t="s">
        <v>1207</v>
      </c>
      <c r="M115" t="s">
        <v>1207</v>
      </c>
    </row>
    <row r="116" spans="1:18" x14ac:dyDescent="0.25">
      <c r="A116" s="22" t="s">
        <v>555</v>
      </c>
      <c r="B116" s="1">
        <v>46037</v>
      </c>
      <c r="C116">
        <f t="shared" si="5"/>
        <v>1</v>
      </c>
      <c r="D116" t="str">
        <f t="shared" si="8"/>
        <v xml:space="preserve"> </v>
      </c>
      <c r="E116" t="str">
        <f t="shared" si="6"/>
        <v xml:space="preserve"> </v>
      </c>
      <c r="F116" t="str">
        <f t="shared" si="9"/>
        <v xml:space="preserve"> </v>
      </c>
      <c r="G116">
        <f t="shared" si="7"/>
        <v>1</v>
      </c>
      <c r="K116" t="s">
        <v>1207</v>
      </c>
      <c r="L116" t="s">
        <v>1207</v>
      </c>
      <c r="M116" t="s">
        <v>1207</v>
      </c>
    </row>
    <row r="117" spans="1:18" x14ac:dyDescent="0.25">
      <c r="A117" s="22" t="s">
        <v>92</v>
      </c>
      <c r="B117" s="1">
        <v>39667</v>
      </c>
      <c r="C117">
        <f t="shared" si="5"/>
        <v>1</v>
      </c>
      <c r="D117" t="str">
        <f t="shared" si="8"/>
        <v xml:space="preserve"> </v>
      </c>
      <c r="E117" t="str">
        <f t="shared" si="6"/>
        <v xml:space="preserve"> </v>
      </c>
      <c r="F117" t="str">
        <f t="shared" si="9"/>
        <v xml:space="preserve"> </v>
      </c>
      <c r="G117">
        <f t="shared" si="7"/>
        <v>1</v>
      </c>
      <c r="K117" t="s">
        <v>1207</v>
      </c>
      <c r="L117" t="s">
        <v>1207</v>
      </c>
      <c r="M117" t="s">
        <v>1207</v>
      </c>
    </row>
    <row r="118" spans="1:18" x14ac:dyDescent="0.25">
      <c r="A118" s="22" t="s">
        <v>93</v>
      </c>
      <c r="B118" s="1">
        <v>19356</v>
      </c>
      <c r="C118" t="str">
        <f t="shared" ref="C118:C172" si="10">IF(AND(B118&lt;=51026,B118&gt;=38270),1," ")</f>
        <v xml:space="preserve"> </v>
      </c>
      <c r="D118">
        <f t="shared" si="8"/>
        <v>1</v>
      </c>
      <c r="E118" t="str">
        <f t="shared" ref="E118:E172" si="11">IF(AND(B118&lt;=54216,B118&gt;=51026),1," ")</f>
        <v xml:space="preserve"> </v>
      </c>
      <c r="F118" t="str">
        <f t="shared" si="9"/>
        <v xml:space="preserve"> </v>
      </c>
      <c r="G118">
        <f t="shared" ref="G118:G172" si="12">IF(B118&gt;0,1," ")</f>
        <v>1</v>
      </c>
      <c r="J118" s="163">
        <v>7.7495350278983258E-2</v>
      </c>
      <c r="K118" t="s">
        <v>1207</v>
      </c>
      <c r="L118" t="s">
        <v>1207</v>
      </c>
      <c r="M118">
        <v>1</v>
      </c>
      <c r="R118">
        <v>1</v>
      </c>
    </row>
    <row r="119" spans="1:18" x14ac:dyDescent="0.25">
      <c r="A119" s="22" t="s">
        <v>132</v>
      </c>
      <c r="B119" s="1">
        <v>33000</v>
      </c>
      <c r="C119" t="str">
        <f t="shared" si="10"/>
        <v xml:space="preserve"> </v>
      </c>
      <c r="D119">
        <f t="shared" si="8"/>
        <v>1</v>
      </c>
      <c r="E119" t="str">
        <f t="shared" si="11"/>
        <v xml:space="preserve"> </v>
      </c>
      <c r="F119" t="str">
        <f t="shared" si="9"/>
        <v xml:space="preserve"> </v>
      </c>
      <c r="G119">
        <f t="shared" si="12"/>
        <v>1</v>
      </c>
      <c r="K119" t="s">
        <v>1207</v>
      </c>
      <c r="L119" t="s">
        <v>1207</v>
      </c>
      <c r="M119" t="s">
        <v>1207</v>
      </c>
    </row>
    <row r="120" spans="1:18" x14ac:dyDescent="0.25">
      <c r="A120" s="22" t="s">
        <v>929</v>
      </c>
      <c r="B120" s="6">
        <v>26544</v>
      </c>
      <c r="C120" t="str">
        <f t="shared" si="10"/>
        <v xml:space="preserve"> </v>
      </c>
      <c r="D120">
        <f t="shared" si="8"/>
        <v>1</v>
      </c>
      <c r="E120" t="str">
        <f t="shared" si="11"/>
        <v xml:space="preserve"> </v>
      </c>
      <c r="F120" t="str">
        <f t="shared" si="9"/>
        <v xml:space="preserve"> </v>
      </c>
      <c r="G120">
        <f t="shared" si="12"/>
        <v>1</v>
      </c>
      <c r="K120" t="s">
        <v>1207</v>
      </c>
      <c r="L120" t="s">
        <v>1207</v>
      </c>
      <c r="M120" t="s">
        <v>1207</v>
      </c>
    </row>
    <row r="121" spans="1:18" x14ac:dyDescent="0.25">
      <c r="A121" s="22" t="s">
        <v>165</v>
      </c>
      <c r="B121" s="1">
        <v>35000</v>
      </c>
      <c r="C121" t="str">
        <f t="shared" si="10"/>
        <v xml:space="preserve"> </v>
      </c>
      <c r="D121">
        <f t="shared" si="8"/>
        <v>1</v>
      </c>
      <c r="E121" t="str">
        <f t="shared" si="11"/>
        <v xml:space="preserve"> </v>
      </c>
      <c r="F121" t="str">
        <f t="shared" si="9"/>
        <v xml:space="preserve"> </v>
      </c>
      <c r="G121">
        <f t="shared" si="12"/>
        <v>1</v>
      </c>
      <c r="H121" s="163">
        <v>2.5885714285714286E-2</v>
      </c>
      <c r="K121">
        <v>1</v>
      </c>
      <c r="L121" t="s">
        <v>1207</v>
      </c>
      <c r="M121" t="s">
        <v>1207</v>
      </c>
      <c r="R121">
        <v>1</v>
      </c>
    </row>
    <row r="122" spans="1:18" x14ac:dyDescent="0.25">
      <c r="A122" s="22" t="s">
        <v>52</v>
      </c>
      <c r="B122" s="1">
        <v>20346</v>
      </c>
      <c r="C122" t="str">
        <f t="shared" si="10"/>
        <v xml:space="preserve"> </v>
      </c>
      <c r="D122">
        <f t="shared" si="8"/>
        <v>1</v>
      </c>
      <c r="E122" t="str">
        <f t="shared" si="11"/>
        <v xml:space="preserve"> </v>
      </c>
      <c r="F122" t="str">
        <f t="shared" si="9"/>
        <v xml:space="preserve"> </v>
      </c>
      <c r="G122">
        <f t="shared" si="12"/>
        <v>1</v>
      </c>
      <c r="H122" s="163">
        <v>1.4744913005013271E-2</v>
      </c>
      <c r="K122" t="s">
        <v>1207</v>
      </c>
      <c r="L122" t="s">
        <v>1207</v>
      </c>
      <c r="M122" t="s">
        <v>1207</v>
      </c>
    </row>
    <row r="123" spans="1:18" x14ac:dyDescent="0.25">
      <c r="A123" s="22" t="s">
        <v>53</v>
      </c>
      <c r="B123" s="1">
        <v>44257</v>
      </c>
      <c r="C123">
        <f t="shared" si="10"/>
        <v>1</v>
      </c>
      <c r="D123" t="str">
        <f t="shared" si="8"/>
        <v xml:space="preserve"> </v>
      </c>
      <c r="E123" t="str">
        <f t="shared" si="11"/>
        <v xml:space="preserve"> </v>
      </c>
      <c r="F123" t="str">
        <f t="shared" si="9"/>
        <v xml:space="preserve"> </v>
      </c>
      <c r="G123">
        <f t="shared" si="12"/>
        <v>1</v>
      </c>
      <c r="J123" s="163">
        <v>2.0471337867455995E-2</v>
      </c>
      <c r="K123" t="s">
        <v>1207</v>
      </c>
      <c r="L123" t="s">
        <v>1207</v>
      </c>
      <c r="M123" t="s">
        <v>1207</v>
      </c>
    </row>
    <row r="124" spans="1:18" x14ac:dyDescent="0.25">
      <c r="A124" s="22" t="s">
        <v>78</v>
      </c>
      <c r="B124" s="1">
        <v>42118</v>
      </c>
      <c r="C124">
        <f t="shared" si="10"/>
        <v>1</v>
      </c>
      <c r="D124" t="str">
        <f t="shared" si="8"/>
        <v xml:space="preserve"> </v>
      </c>
      <c r="E124" t="str">
        <f t="shared" si="11"/>
        <v xml:space="preserve"> </v>
      </c>
      <c r="F124" t="str">
        <f t="shared" si="9"/>
        <v xml:space="preserve"> </v>
      </c>
      <c r="G124">
        <f t="shared" si="12"/>
        <v>1</v>
      </c>
      <c r="K124" t="s">
        <v>1207</v>
      </c>
      <c r="L124" t="s">
        <v>1207</v>
      </c>
      <c r="M124" t="s">
        <v>1207</v>
      </c>
    </row>
    <row r="125" spans="1:18" x14ac:dyDescent="0.25">
      <c r="A125" s="22" t="s">
        <v>33</v>
      </c>
      <c r="B125" s="1">
        <v>27200</v>
      </c>
      <c r="C125" t="str">
        <f t="shared" si="10"/>
        <v xml:space="preserve"> </v>
      </c>
      <c r="D125">
        <f t="shared" ref="D125:D186" si="13">IF(B125&lt;38270,1," ")</f>
        <v>1</v>
      </c>
      <c r="E125" t="str">
        <f t="shared" si="11"/>
        <v xml:space="preserve"> </v>
      </c>
      <c r="F125" t="str">
        <f t="shared" si="9"/>
        <v xml:space="preserve"> </v>
      </c>
      <c r="G125">
        <f t="shared" si="12"/>
        <v>1</v>
      </c>
      <c r="H125" s="163">
        <v>7.058823529411765E-3</v>
      </c>
      <c r="K125" t="s">
        <v>1207</v>
      </c>
      <c r="L125" t="s">
        <v>1207</v>
      </c>
      <c r="M125" t="s">
        <v>1207</v>
      </c>
    </row>
    <row r="126" spans="1:18" x14ac:dyDescent="0.25">
      <c r="A126" s="23" t="s">
        <v>510</v>
      </c>
      <c r="B126" s="9">
        <v>56042</v>
      </c>
      <c r="C126" t="str">
        <f t="shared" si="10"/>
        <v xml:space="preserve"> </v>
      </c>
      <c r="D126" t="str">
        <f t="shared" si="13"/>
        <v xml:space="preserve"> </v>
      </c>
      <c r="E126" t="str">
        <f t="shared" si="11"/>
        <v xml:space="preserve"> </v>
      </c>
      <c r="F126">
        <f t="shared" ref="F126:F187" si="14">IF(B126&gt;54215,1," ")</f>
        <v>1</v>
      </c>
      <c r="G126">
        <f t="shared" si="12"/>
        <v>1</v>
      </c>
      <c r="K126" t="s">
        <v>1207</v>
      </c>
      <c r="L126" t="s">
        <v>1207</v>
      </c>
      <c r="M126" t="s">
        <v>1207</v>
      </c>
    </row>
    <row r="127" spans="1:18" x14ac:dyDescent="0.25">
      <c r="A127" s="22" t="s">
        <v>203</v>
      </c>
      <c r="B127" s="1">
        <v>50313</v>
      </c>
      <c r="C127">
        <f t="shared" si="10"/>
        <v>1</v>
      </c>
      <c r="D127" t="str">
        <f t="shared" si="13"/>
        <v xml:space="preserve"> </v>
      </c>
      <c r="E127" t="str">
        <f t="shared" si="11"/>
        <v xml:space="preserve"> </v>
      </c>
      <c r="F127" t="str">
        <f t="shared" si="14"/>
        <v xml:space="preserve"> </v>
      </c>
      <c r="G127">
        <f t="shared" si="12"/>
        <v>1</v>
      </c>
      <c r="H127" s="163">
        <v>5.9626736628704312E-3</v>
      </c>
      <c r="K127" t="s">
        <v>1207</v>
      </c>
      <c r="L127" t="s">
        <v>1207</v>
      </c>
      <c r="M127" t="s">
        <v>1207</v>
      </c>
    </row>
    <row r="128" spans="1:18" x14ac:dyDescent="0.25">
      <c r="A128" s="22" t="s">
        <v>94</v>
      </c>
      <c r="B128" s="1">
        <v>48828</v>
      </c>
      <c r="C128">
        <f t="shared" si="10"/>
        <v>1</v>
      </c>
      <c r="D128" t="str">
        <f t="shared" si="13"/>
        <v xml:space="preserve"> </v>
      </c>
      <c r="E128" t="str">
        <f t="shared" si="11"/>
        <v xml:space="preserve"> </v>
      </c>
      <c r="F128" t="str">
        <f t="shared" si="14"/>
        <v xml:space="preserve"> </v>
      </c>
      <c r="G128">
        <f t="shared" si="12"/>
        <v>1</v>
      </c>
      <c r="K128" t="s">
        <v>1207</v>
      </c>
      <c r="L128" t="s">
        <v>1207</v>
      </c>
      <c r="M128" t="s">
        <v>1207</v>
      </c>
    </row>
    <row r="129" spans="1:18" x14ac:dyDescent="0.25">
      <c r="A129" s="22" t="s">
        <v>54</v>
      </c>
      <c r="B129" s="1">
        <v>28277</v>
      </c>
      <c r="C129" t="str">
        <f t="shared" si="10"/>
        <v xml:space="preserve"> </v>
      </c>
      <c r="D129">
        <f t="shared" si="13"/>
        <v>1</v>
      </c>
      <c r="E129" t="str">
        <f t="shared" si="11"/>
        <v xml:space="preserve"> </v>
      </c>
      <c r="F129" t="str">
        <f t="shared" si="14"/>
        <v xml:space="preserve"> </v>
      </c>
      <c r="G129">
        <f t="shared" si="12"/>
        <v>1</v>
      </c>
      <c r="K129" t="s">
        <v>1207</v>
      </c>
      <c r="L129" t="s">
        <v>1207</v>
      </c>
      <c r="M129" t="s">
        <v>1207</v>
      </c>
    </row>
    <row r="130" spans="1:18" x14ac:dyDescent="0.25">
      <c r="A130" s="22" t="s">
        <v>734</v>
      </c>
      <c r="B130" s="6">
        <v>26544</v>
      </c>
      <c r="C130" t="str">
        <f t="shared" si="10"/>
        <v xml:space="preserve"> </v>
      </c>
      <c r="D130">
        <f t="shared" si="13"/>
        <v>1</v>
      </c>
      <c r="E130" t="str">
        <f t="shared" si="11"/>
        <v xml:space="preserve"> </v>
      </c>
      <c r="F130" t="str">
        <f t="shared" si="14"/>
        <v xml:space="preserve"> </v>
      </c>
      <c r="G130">
        <f t="shared" si="12"/>
        <v>1</v>
      </c>
      <c r="H130" s="163">
        <v>3.413200723327306E-2</v>
      </c>
      <c r="K130">
        <v>1</v>
      </c>
      <c r="L130" t="s">
        <v>1207</v>
      </c>
      <c r="M130" t="s">
        <v>1207</v>
      </c>
      <c r="R130">
        <v>1</v>
      </c>
    </row>
    <row r="131" spans="1:18" x14ac:dyDescent="0.25">
      <c r="A131" s="22" t="s">
        <v>133</v>
      </c>
      <c r="B131" s="1">
        <v>45365</v>
      </c>
      <c r="C131">
        <f t="shared" si="10"/>
        <v>1</v>
      </c>
      <c r="D131" t="str">
        <f t="shared" si="13"/>
        <v xml:space="preserve"> </v>
      </c>
      <c r="E131" t="str">
        <f t="shared" si="11"/>
        <v xml:space="preserve"> </v>
      </c>
      <c r="F131" t="str">
        <f t="shared" si="14"/>
        <v xml:space="preserve"> </v>
      </c>
      <c r="G131">
        <f t="shared" si="12"/>
        <v>1</v>
      </c>
      <c r="K131" t="s">
        <v>1207</v>
      </c>
      <c r="L131" t="s">
        <v>1207</v>
      </c>
      <c r="M131" t="s">
        <v>1207</v>
      </c>
    </row>
    <row r="132" spans="1:18" x14ac:dyDescent="0.25">
      <c r="A132" s="23" t="s">
        <v>498</v>
      </c>
      <c r="B132" s="9">
        <v>27200</v>
      </c>
      <c r="C132" t="str">
        <f t="shared" si="10"/>
        <v xml:space="preserve"> </v>
      </c>
      <c r="D132">
        <f t="shared" si="13"/>
        <v>1</v>
      </c>
      <c r="E132" t="str">
        <f t="shared" si="11"/>
        <v xml:space="preserve"> </v>
      </c>
      <c r="F132" t="str">
        <f t="shared" si="14"/>
        <v xml:space="preserve"> </v>
      </c>
      <c r="G132">
        <f t="shared" si="12"/>
        <v>1</v>
      </c>
      <c r="K132" t="s">
        <v>1207</v>
      </c>
      <c r="L132" t="s">
        <v>1207</v>
      </c>
      <c r="M132" t="s">
        <v>1207</v>
      </c>
    </row>
    <row r="133" spans="1:18" x14ac:dyDescent="0.25">
      <c r="A133" s="23" t="s">
        <v>557</v>
      </c>
      <c r="B133" s="1">
        <v>99141</v>
      </c>
      <c r="C133" t="str">
        <f t="shared" si="10"/>
        <v xml:space="preserve"> </v>
      </c>
      <c r="D133" t="str">
        <f t="shared" si="13"/>
        <v xml:space="preserve"> </v>
      </c>
      <c r="E133" t="str">
        <f t="shared" si="11"/>
        <v xml:space="preserve"> </v>
      </c>
      <c r="F133">
        <f t="shared" si="14"/>
        <v>1</v>
      </c>
      <c r="G133">
        <f t="shared" si="12"/>
        <v>1</v>
      </c>
      <c r="K133" t="s">
        <v>1207</v>
      </c>
      <c r="L133" t="s">
        <v>1207</v>
      </c>
      <c r="M133" t="s">
        <v>1207</v>
      </c>
    </row>
    <row r="134" spans="1:18" x14ac:dyDescent="0.25">
      <c r="A134" s="22" t="s">
        <v>34</v>
      </c>
      <c r="B134" s="1">
        <v>27200</v>
      </c>
      <c r="C134" t="str">
        <f t="shared" si="10"/>
        <v xml:space="preserve"> </v>
      </c>
      <c r="D134">
        <f t="shared" si="13"/>
        <v>1</v>
      </c>
      <c r="E134" t="str">
        <f t="shared" si="11"/>
        <v xml:space="preserve"> </v>
      </c>
      <c r="F134" t="str">
        <f t="shared" si="14"/>
        <v xml:space="preserve"> </v>
      </c>
      <c r="G134">
        <f t="shared" si="12"/>
        <v>1</v>
      </c>
      <c r="H134" s="163">
        <v>1.5882352941176472E-2</v>
      </c>
      <c r="I134" s="163">
        <v>8.1176470588235298E-3</v>
      </c>
      <c r="K134" t="s">
        <v>1207</v>
      </c>
      <c r="L134" t="s">
        <v>1207</v>
      </c>
      <c r="M134" t="s">
        <v>1207</v>
      </c>
      <c r="N134">
        <v>1</v>
      </c>
      <c r="R134">
        <v>1</v>
      </c>
    </row>
    <row r="135" spans="1:18" x14ac:dyDescent="0.25">
      <c r="A135" s="23" t="s">
        <v>495</v>
      </c>
      <c r="B135" s="9">
        <v>27200</v>
      </c>
      <c r="C135" t="str">
        <f t="shared" si="10"/>
        <v xml:space="preserve"> </v>
      </c>
      <c r="D135">
        <f t="shared" si="13"/>
        <v>1</v>
      </c>
      <c r="E135" t="str">
        <f t="shared" si="11"/>
        <v xml:space="preserve"> </v>
      </c>
      <c r="F135" t="str">
        <f t="shared" si="14"/>
        <v xml:space="preserve"> </v>
      </c>
      <c r="G135">
        <f t="shared" si="12"/>
        <v>1</v>
      </c>
      <c r="K135" t="s">
        <v>1207</v>
      </c>
      <c r="L135" t="s">
        <v>1207</v>
      </c>
      <c r="M135" t="s">
        <v>1207</v>
      </c>
    </row>
    <row r="136" spans="1:18" x14ac:dyDescent="0.25">
      <c r="A136" s="23" t="s">
        <v>497</v>
      </c>
      <c r="B136" s="9">
        <v>27200</v>
      </c>
      <c r="C136" t="str">
        <f t="shared" si="10"/>
        <v xml:space="preserve"> </v>
      </c>
      <c r="D136">
        <f t="shared" si="13"/>
        <v>1</v>
      </c>
      <c r="E136" t="str">
        <f t="shared" si="11"/>
        <v xml:space="preserve"> </v>
      </c>
      <c r="F136" t="str">
        <f t="shared" si="14"/>
        <v xml:space="preserve"> </v>
      </c>
      <c r="G136">
        <f t="shared" si="12"/>
        <v>1</v>
      </c>
      <c r="K136" t="s">
        <v>1207</v>
      </c>
      <c r="L136" t="s">
        <v>1207</v>
      </c>
      <c r="M136" t="s">
        <v>1207</v>
      </c>
    </row>
    <row r="137" spans="1:18" x14ac:dyDescent="0.25">
      <c r="A137" s="22" t="s">
        <v>134</v>
      </c>
      <c r="B137" s="1">
        <v>18125</v>
      </c>
      <c r="C137" t="str">
        <f t="shared" si="10"/>
        <v xml:space="preserve"> </v>
      </c>
      <c r="D137">
        <f t="shared" si="13"/>
        <v>1</v>
      </c>
      <c r="E137" t="str">
        <f t="shared" si="11"/>
        <v xml:space="preserve"> </v>
      </c>
      <c r="F137" t="str">
        <f t="shared" si="14"/>
        <v xml:space="preserve"> </v>
      </c>
      <c r="G137">
        <f t="shared" si="12"/>
        <v>1</v>
      </c>
      <c r="J137" s="163">
        <v>4.998620689655172E-2</v>
      </c>
      <c r="K137" t="s">
        <v>1207</v>
      </c>
      <c r="L137" t="s">
        <v>1207</v>
      </c>
      <c r="M137">
        <v>1</v>
      </c>
      <c r="R137">
        <v>1</v>
      </c>
    </row>
    <row r="138" spans="1:18" x14ac:dyDescent="0.25">
      <c r="A138" s="22" t="s">
        <v>95</v>
      </c>
      <c r="B138" s="1">
        <v>60692</v>
      </c>
      <c r="C138" t="str">
        <f t="shared" si="10"/>
        <v xml:space="preserve"> </v>
      </c>
      <c r="D138" t="str">
        <f t="shared" si="13"/>
        <v xml:space="preserve"> </v>
      </c>
      <c r="E138" t="str">
        <f t="shared" si="11"/>
        <v xml:space="preserve"> </v>
      </c>
      <c r="F138">
        <f t="shared" si="14"/>
        <v>1</v>
      </c>
      <c r="G138">
        <f t="shared" si="12"/>
        <v>1</v>
      </c>
      <c r="K138" t="s">
        <v>1207</v>
      </c>
      <c r="L138" t="s">
        <v>1207</v>
      </c>
      <c r="M138" t="s">
        <v>1207</v>
      </c>
    </row>
    <row r="139" spans="1:18" x14ac:dyDescent="0.25">
      <c r="A139" s="22" t="s">
        <v>35</v>
      </c>
      <c r="B139" s="1">
        <v>69732</v>
      </c>
      <c r="C139" t="str">
        <f t="shared" si="10"/>
        <v xml:space="preserve"> </v>
      </c>
      <c r="D139" t="str">
        <f t="shared" si="13"/>
        <v xml:space="preserve"> </v>
      </c>
      <c r="E139" t="str">
        <f t="shared" si="11"/>
        <v xml:space="preserve"> </v>
      </c>
      <c r="F139">
        <f t="shared" si="14"/>
        <v>1</v>
      </c>
      <c r="G139">
        <f t="shared" si="12"/>
        <v>1</v>
      </c>
      <c r="K139" t="s">
        <v>1207</v>
      </c>
      <c r="L139" t="s">
        <v>1207</v>
      </c>
      <c r="M139" t="s">
        <v>1207</v>
      </c>
    </row>
    <row r="140" spans="1:18" x14ac:dyDescent="0.25">
      <c r="A140" s="22" t="s">
        <v>96</v>
      </c>
      <c r="B140" s="1">
        <v>23315</v>
      </c>
      <c r="C140" t="str">
        <f t="shared" si="10"/>
        <v xml:space="preserve"> </v>
      </c>
      <c r="D140">
        <f t="shared" si="13"/>
        <v>1</v>
      </c>
      <c r="E140" t="str">
        <f t="shared" si="11"/>
        <v xml:space="preserve"> </v>
      </c>
      <c r="F140" t="str">
        <f t="shared" si="14"/>
        <v xml:space="preserve"> </v>
      </c>
      <c r="G140">
        <f t="shared" si="12"/>
        <v>1</v>
      </c>
      <c r="H140" s="163">
        <v>3.8859103581385369E-2</v>
      </c>
      <c r="K140">
        <v>1</v>
      </c>
      <c r="L140" t="s">
        <v>1207</v>
      </c>
      <c r="M140" t="s">
        <v>1207</v>
      </c>
      <c r="R140">
        <v>1</v>
      </c>
    </row>
    <row r="141" spans="1:18" x14ac:dyDescent="0.25">
      <c r="A141" s="22" t="s">
        <v>558</v>
      </c>
      <c r="B141" s="1">
        <v>54497</v>
      </c>
      <c r="C141" t="str">
        <f t="shared" si="10"/>
        <v xml:space="preserve"> </v>
      </c>
      <c r="D141" t="str">
        <f t="shared" si="13"/>
        <v xml:space="preserve"> </v>
      </c>
      <c r="E141" t="str">
        <f t="shared" si="11"/>
        <v xml:space="preserve"> </v>
      </c>
      <c r="F141">
        <f t="shared" si="14"/>
        <v>1</v>
      </c>
      <c r="G141">
        <f t="shared" si="12"/>
        <v>1</v>
      </c>
      <c r="K141" t="s">
        <v>1207</v>
      </c>
      <c r="L141" t="s">
        <v>1207</v>
      </c>
      <c r="M141" t="s">
        <v>1207</v>
      </c>
    </row>
    <row r="142" spans="1:18" x14ac:dyDescent="0.25">
      <c r="A142" s="22" t="s">
        <v>204</v>
      </c>
      <c r="B142" s="1">
        <v>30000</v>
      </c>
      <c r="C142" t="str">
        <f t="shared" si="10"/>
        <v xml:space="preserve"> </v>
      </c>
      <c r="D142">
        <f t="shared" si="13"/>
        <v>1</v>
      </c>
      <c r="E142" t="str">
        <f t="shared" si="11"/>
        <v xml:space="preserve"> </v>
      </c>
      <c r="F142" t="str">
        <f t="shared" si="14"/>
        <v xml:space="preserve"> </v>
      </c>
      <c r="G142">
        <f t="shared" si="12"/>
        <v>1</v>
      </c>
      <c r="H142" s="163">
        <v>1.84E-2</v>
      </c>
      <c r="I142" s="163">
        <v>2.1600000000000001E-2</v>
      </c>
      <c r="K142" t="s">
        <v>1207</v>
      </c>
      <c r="L142">
        <v>1</v>
      </c>
      <c r="M142" t="s">
        <v>1207</v>
      </c>
      <c r="P142">
        <v>1</v>
      </c>
      <c r="R142">
        <v>1</v>
      </c>
    </row>
    <row r="143" spans="1:18" x14ac:dyDescent="0.25">
      <c r="A143" s="22" t="s">
        <v>97</v>
      </c>
      <c r="B143" s="1">
        <v>32667</v>
      </c>
      <c r="C143" t="str">
        <f t="shared" si="10"/>
        <v xml:space="preserve"> </v>
      </c>
      <c r="D143">
        <f t="shared" si="13"/>
        <v>1</v>
      </c>
      <c r="E143" t="str">
        <f t="shared" si="11"/>
        <v xml:space="preserve"> </v>
      </c>
      <c r="F143" t="str">
        <f t="shared" si="14"/>
        <v xml:space="preserve"> </v>
      </c>
      <c r="G143">
        <f t="shared" si="12"/>
        <v>1</v>
      </c>
      <c r="K143" t="s">
        <v>1207</v>
      </c>
      <c r="L143" t="s">
        <v>1207</v>
      </c>
      <c r="M143" t="s">
        <v>1207</v>
      </c>
    </row>
    <row r="144" spans="1:18" x14ac:dyDescent="0.25">
      <c r="A144" s="22" t="s">
        <v>55</v>
      </c>
      <c r="B144" s="1">
        <v>46458</v>
      </c>
      <c r="C144">
        <f t="shared" si="10"/>
        <v>1</v>
      </c>
      <c r="D144" t="str">
        <f t="shared" si="13"/>
        <v xml:space="preserve"> </v>
      </c>
      <c r="E144" t="str">
        <f t="shared" si="11"/>
        <v xml:space="preserve"> </v>
      </c>
      <c r="F144" t="str">
        <f t="shared" si="14"/>
        <v xml:space="preserve"> </v>
      </c>
      <c r="G144">
        <f t="shared" si="12"/>
        <v>1</v>
      </c>
      <c r="K144" t="s">
        <v>1207</v>
      </c>
      <c r="L144" t="s">
        <v>1207</v>
      </c>
      <c r="M144" t="s">
        <v>1207</v>
      </c>
    </row>
    <row r="145" spans="1:13" x14ac:dyDescent="0.25">
      <c r="A145" s="22" t="s">
        <v>559</v>
      </c>
      <c r="B145" s="1">
        <v>99141</v>
      </c>
      <c r="C145" t="str">
        <f t="shared" si="10"/>
        <v xml:space="preserve"> </v>
      </c>
      <c r="D145" t="str">
        <f t="shared" si="13"/>
        <v xml:space="preserve"> </v>
      </c>
      <c r="E145" t="str">
        <f t="shared" si="11"/>
        <v xml:space="preserve"> </v>
      </c>
      <c r="F145">
        <f t="shared" si="14"/>
        <v>1</v>
      </c>
      <c r="G145">
        <f t="shared" si="12"/>
        <v>1</v>
      </c>
      <c r="K145" t="s">
        <v>1207</v>
      </c>
      <c r="L145" t="s">
        <v>1207</v>
      </c>
      <c r="M145" t="s">
        <v>1207</v>
      </c>
    </row>
    <row r="146" spans="1:13" x14ac:dyDescent="0.25">
      <c r="A146" s="22" t="s">
        <v>135</v>
      </c>
      <c r="B146" s="1">
        <v>28500</v>
      </c>
      <c r="C146" t="str">
        <f t="shared" si="10"/>
        <v xml:space="preserve"> </v>
      </c>
      <c r="D146">
        <f t="shared" si="13"/>
        <v>1</v>
      </c>
      <c r="E146" t="str">
        <f t="shared" si="11"/>
        <v xml:space="preserve"> </v>
      </c>
      <c r="F146" t="str">
        <f t="shared" si="14"/>
        <v xml:space="preserve"> </v>
      </c>
      <c r="G146">
        <f t="shared" si="12"/>
        <v>1</v>
      </c>
      <c r="K146" t="s">
        <v>1207</v>
      </c>
      <c r="L146" t="s">
        <v>1207</v>
      </c>
      <c r="M146" t="s">
        <v>1207</v>
      </c>
    </row>
    <row r="147" spans="1:13" x14ac:dyDescent="0.25">
      <c r="A147" s="22" t="s">
        <v>560</v>
      </c>
      <c r="B147" s="1">
        <v>57639</v>
      </c>
      <c r="C147" t="str">
        <f t="shared" si="10"/>
        <v xml:space="preserve"> </v>
      </c>
      <c r="D147" t="str">
        <f t="shared" si="13"/>
        <v xml:space="preserve"> </v>
      </c>
      <c r="E147" t="str">
        <f t="shared" si="11"/>
        <v xml:space="preserve"> </v>
      </c>
      <c r="F147">
        <f t="shared" si="14"/>
        <v>1</v>
      </c>
      <c r="G147">
        <f t="shared" si="12"/>
        <v>1</v>
      </c>
      <c r="K147" t="s">
        <v>1207</v>
      </c>
      <c r="L147" t="s">
        <v>1207</v>
      </c>
      <c r="M147" t="s">
        <v>1207</v>
      </c>
    </row>
    <row r="148" spans="1:13" x14ac:dyDescent="0.25">
      <c r="A148" s="22" t="s">
        <v>561</v>
      </c>
      <c r="B148" s="1">
        <v>50667</v>
      </c>
      <c r="C148">
        <f t="shared" si="10"/>
        <v>1</v>
      </c>
      <c r="D148" t="str">
        <f t="shared" si="13"/>
        <v xml:space="preserve"> </v>
      </c>
      <c r="E148" t="str">
        <f t="shared" si="11"/>
        <v xml:space="preserve"> </v>
      </c>
      <c r="F148" t="str">
        <f t="shared" si="14"/>
        <v xml:space="preserve"> </v>
      </c>
      <c r="G148">
        <f t="shared" si="12"/>
        <v>1</v>
      </c>
      <c r="K148" t="s">
        <v>1207</v>
      </c>
      <c r="L148" t="s">
        <v>1207</v>
      </c>
      <c r="M148" t="s">
        <v>1207</v>
      </c>
    </row>
    <row r="149" spans="1:13" x14ac:dyDescent="0.25">
      <c r="A149" s="22" t="s">
        <v>166</v>
      </c>
      <c r="B149" s="1">
        <v>37308</v>
      </c>
      <c r="C149" t="str">
        <f t="shared" si="10"/>
        <v xml:space="preserve"> </v>
      </c>
      <c r="D149">
        <f t="shared" si="13"/>
        <v>1</v>
      </c>
      <c r="E149" t="str">
        <f t="shared" si="11"/>
        <v xml:space="preserve"> </v>
      </c>
      <c r="F149" t="str">
        <f t="shared" si="14"/>
        <v xml:space="preserve"> </v>
      </c>
      <c r="G149">
        <f t="shared" si="12"/>
        <v>1</v>
      </c>
      <c r="J149" s="163">
        <v>2.4123512383403024E-2</v>
      </c>
      <c r="K149" t="s">
        <v>1207</v>
      </c>
      <c r="L149" t="s">
        <v>1207</v>
      </c>
      <c r="M149" t="s">
        <v>1207</v>
      </c>
    </row>
    <row r="150" spans="1:13" x14ac:dyDescent="0.25">
      <c r="A150" s="22" t="s">
        <v>56</v>
      </c>
      <c r="B150" s="1">
        <v>38816</v>
      </c>
      <c r="C150">
        <f t="shared" si="10"/>
        <v>1</v>
      </c>
      <c r="D150" t="str">
        <f t="shared" si="13"/>
        <v xml:space="preserve"> </v>
      </c>
      <c r="E150" t="str">
        <f t="shared" si="11"/>
        <v xml:space="preserve"> </v>
      </c>
      <c r="F150" t="str">
        <f t="shared" si="14"/>
        <v xml:space="preserve"> </v>
      </c>
      <c r="G150">
        <f t="shared" si="12"/>
        <v>1</v>
      </c>
      <c r="K150" t="s">
        <v>1207</v>
      </c>
      <c r="L150" t="s">
        <v>1207</v>
      </c>
      <c r="M150" t="s">
        <v>1207</v>
      </c>
    </row>
    <row r="151" spans="1:13" x14ac:dyDescent="0.25">
      <c r="A151" s="22" t="s">
        <v>136</v>
      </c>
      <c r="B151" s="1">
        <v>39083</v>
      </c>
      <c r="C151">
        <f t="shared" si="10"/>
        <v>1</v>
      </c>
      <c r="D151" t="str">
        <f t="shared" si="13"/>
        <v xml:space="preserve"> </v>
      </c>
      <c r="E151" t="str">
        <f t="shared" si="11"/>
        <v xml:space="preserve"> </v>
      </c>
      <c r="F151" t="str">
        <f t="shared" si="14"/>
        <v xml:space="preserve"> </v>
      </c>
      <c r="G151">
        <f t="shared" si="12"/>
        <v>1</v>
      </c>
      <c r="K151" t="s">
        <v>1207</v>
      </c>
      <c r="L151" t="s">
        <v>1207</v>
      </c>
      <c r="M151" t="s">
        <v>1207</v>
      </c>
    </row>
    <row r="152" spans="1:13" x14ac:dyDescent="0.25">
      <c r="A152" s="22" t="s">
        <v>562</v>
      </c>
      <c r="B152" s="1">
        <v>46037</v>
      </c>
      <c r="C152">
        <f t="shared" si="10"/>
        <v>1</v>
      </c>
      <c r="D152" t="str">
        <f t="shared" si="13"/>
        <v xml:space="preserve"> </v>
      </c>
      <c r="E152" t="str">
        <f t="shared" si="11"/>
        <v xml:space="preserve"> </v>
      </c>
      <c r="F152" t="str">
        <f t="shared" si="14"/>
        <v xml:space="preserve"> </v>
      </c>
      <c r="G152">
        <f t="shared" si="12"/>
        <v>1</v>
      </c>
      <c r="K152" t="s">
        <v>1207</v>
      </c>
      <c r="L152" t="s">
        <v>1207</v>
      </c>
      <c r="M152" t="s">
        <v>1207</v>
      </c>
    </row>
    <row r="153" spans="1:13" x14ac:dyDescent="0.25">
      <c r="A153" s="22" t="s">
        <v>563</v>
      </c>
      <c r="B153" s="1">
        <v>46037</v>
      </c>
      <c r="C153">
        <f t="shared" si="10"/>
        <v>1</v>
      </c>
      <c r="D153" t="str">
        <f t="shared" si="13"/>
        <v xml:space="preserve"> </v>
      </c>
      <c r="E153" t="str">
        <f t="shared" si="11"/>
        <v xml:space="preserve"> </v>
      </c>
      <c r="F153" t="str">
        <f t="shared" si="14"/>
        <v xml:space="preserve"> </v>
      </c>
      <c r="G153">
        <f t="shared" si="12"/>
        <v>1</v>
      </c>
      <c r="K153" t="s">
        <v>1207</v>
      </c>
      <c r="L153" t="s">
        <v>1207</v>
      </c>
      <c r="M153" t="s">
        <v>1207</v>
      </c>
    </row>
    <row r="154" spans="1:13" x14ac:dyDescent="0.25">
      <c r="A154" s="22" t="s">
        <v>57</v>
      </c>
      <c r="B154" s="1">
        <v>46708</v>
      </c>
      <c r="C154">
        <f t="shared" si="10"/>
        <v>1</v>
      </c>
      <c r="D154" t="str">
        <f t="shared" si="13"/>
        <v xml:space="preserve"> </v>
      </c>
      <c r="E154" t="str">
        <f t="shared" si="11"/>
        <v xml:space="preserve"> </v>
      </c>
      <c r="F154" t="str">
        <f t="shared" si="14"/>
        <v xml:space="preserve"> </v>
      </c>
      <c r="G154">
        <f t="shared" si="12"/>
        <v>1</v>
      </c>
      <c r="J154" s="163">
        <v>3.2114412948531297E-2</v>
      </c>
      <c r="K154" t="s">
        <v>1207</v>
      </c>
      <c r="L154" t="s">
        <v>1207</v>
      </c>
      <c r="M154" t="s">
        <v>1207</v>
      </c>
    </row>
    <row r="155" spans="1:13" x14ac:dyDescent="0.25">
      <c r="A155" s="22" t="s">
        <v>98</v>
      </c>
      <c r="B155" s="1">
        <v>36932</v>
      </c>
      <c r="C155" t="str">
        <f t="shared" si="10"/>
        <v xml:space="preserve"> </v>
      </c>
      <c r="D155">
        <f t="shared" si="13"/>
        <v>1</v>
      </c>
      <c r="E155" t="str">
        <f t="shared" si="11"/>
        <v xml:space="preserve"> </v>
      </c>
      <c r="F155" t="str">
        <f t="shared" si="14"/>
        <v xml:space="preserve"> </v>
      </c>
      <c r="G155">
        <f t="shared" si="12"/>
        <v>1</v>
      </c>
      <c r="H155" s="163">
        <v>2.4531571536878589E-2</v>
      </c>
      <c r="K155" t="s">
        <v>1207</v>
      </c>
      <c r="L155" t="s">
        <v>1207</v>
      </c>
      <c r="M155" t="s">
        <v>1207</v>
      </c>
    </row>
    <row r="156" spans="1:13" x14ac:dyDescent="0.25">
      <c r="A156" s="22" t="s">
        <v>564</v>
      </c>
      <c r="B156" s="1">
        <v>46037</v>
      </c>
      <c r="C156">
        <f t="shared" si="10"/>
        <v>1</v>
      </c>
      <c r="D156" t="str">
        <f t="shared" si="13"/>
        <v xml:space="preserve"> </v>
      </c>
      <c r="E156" t="str">
        <f t="shared" si="11"/>
        <v xml:space="preserve"> </v>
      </c>
      <c r="F156" t="str">
        <f t="shared" si="14"/>
        <v xml:space="preserve"> </v>
      </c>
      <c r="G156">
        <f t="shared" si="12"/>
        <v>1</v>
      </c>
      <c r="K156" t="s">
        <v>1207</v>
      </c>
      <c r="L156" t="s">
        <v>1207</v>
      </c>
      <c r="M156" t="s">
        <v>1207</v>
      </c>
    </row>
    <row r="157" spans="1:13" x14ac:dyDescent="0.25">
      <c r="A157" s="22" t="s">
        <v>99</v>
      </c>
      <c r="B157" s="1">
        <v>51277</v>
      </c>
      <c r="C157" t="str">
        <f t="shared" si="10"/>
        <v xml:space="preserve"> </v>
      </c>
      <c r="D157" t="str">
        <f t="shared" si="13"/>
        <v xml:space="preserve"> </v>
      </c>
      <c r="E157">
        <f t="shared" si="11"/>
        <v>1</v>
      </c>
      <c r="F157" t="str">
        <f t="shared" si="14"/>
        <v xml:space="preserve"> </v>
      </c>
      <c r="G157">
        <f t="shared" si="12"/>
        <v>1</v>
      </c>
      <c r="J157" s="163">
        <v>1.7668740370926538E-2</v>
      </c>
      <c r="K157" t="s">
        <v>1207</v>
      </c>
      <c r="L157" t="s">
        <v>1207</v>
      </c>
      <c r="M157" t="s">
        <v>1207</v>
      </c>
    </row>
    <row r="158" spans="1:13" x14ac:dyDescent="0.25">
      <c r="A158" s="22" t="s">
        <v>565</v>
      </c>
      <c r="B158" s="1">
        <v>40185</v>
      </c>
      <c r="C158">
        <f t="shared" si="10"/>
        <v>1</v>
      </c>
      <c r="D158" t="str">
        <f t="shared" si="13"/>
        <v xml:space="preserve"> </v>
      </c>
      <c r="E158" t="str">
        <f t="shared" si="11"/>
        <v xml:space="preserve"> </v>
      </c>
      <c r="F158" t="str">
        <f t="shared" si="14"/>
        <v xml:space="preserve"> </v>
      </c>
      <c r="G158">
        <f t="shared" si="12"/>
        <v>1</v>
      </c>
      <c r="K158" t="s">
        <v>1207</v>
      </c>
      <c r="L158" t="s">
        <v>1207</v>
      </c>
      <c r="M158" t="s">
        <v>1207</v>
      </c>
    </row>
    <row r="159" spans="1:13" x14ac:dyDescent="0.25">
      <c r="A159" s="22" t="s">
        <v>167</v>
      </c>
      <c r="B159" s="1">
        <v>42958</v>
      </c>
      <c r="C159">
        <f t="shared" si="10"/>
        <v>1</v>
      </c>
      <c r="D159" t="str">
        <f t="shared" si="13"/>
        <v xml:space="preserve"> </v>
      </c>
      <c r="E159" t="str">
        <f t="shared" si="11"/>
        <v xml:space="preserve"> </v>
      </c>
      <c r="F159" t="str">
        <f t="shared" si="14"/>
        <v xml:space="preserve"> </v>
      </c>
      <c r="G159">
        <f t="shared" si="12"/>
        <v>1</v>
      </c>
      <c r="K159" t="s">
        <v>1207</v>
      </c>
      <c r="L159" t="s">
        <v>1207</v>
      </c>
      <c r="M159" t="s">
        <v>1207</v>
      </c>
    </row>
    <row r="160" spans="1:13" x14ac:dyDescent="0.25">
      <c r="A160" s="22" t="s">
        <v>58</v>
      </c>
      <c r="B160" s="1">
        <v>49403</v>
      </c>
      <c r="C160">
        <f t="shared" si="10"/>
        <v>1</v>
      </c>
      <c r="D160" t="str">
        <f t="shared" si="13"/>
        <v xml:space="preserve"> </v>
      </c>
      <c r="E160" t="str">
        <f t="shared" si="11"/>
        <v xml:space="preserve"> </v>
      </c>
      <c r="F160" t="str">
        <f t="shared" si="14"/>
        <v xml:space="preserve"> </v>
      </c>
      <c r="G160">
        <f t="shared" si="12"/>
        <v>1</v>
      </c>
      <c r="K160" t="s">
        <v>1207</v>
      </c>
      <c r="L160" t="s">
        <v>1207</v>
      </c>
      <c r="M160" t="s">
        <v>1207</v>
      </c>
    </row>
    <row r="161" spans="1:20" x14ac:dyDescent="0.25">
      <c r="A161" s="22" t="s">
        <v>100</v>
      </c>
      <c r="B161" s="1">
        <v>19356</v>
      </c>
      <c r="C161" t="str">
        <f t="shared" si="10"/>
        <v xml:space="preserve"> </v>
      </c>
      <c r="D161">
        <f t="shared" si="13"/>
        <v>1</v>
      </c>
      <c r="E161" t="str">
        <f t="shared" si="11"/>
        <v xml:space="preserve"> </v>
      </c>
      <c r="F161" t="str">
        <f t="shared" si="14"/>
        <v xml:space="preserve"> </v>
      </c>
      <c r="G161">
        <f t="shared" si="12"/>
        <v>1</v>
      </c>
      <c r="K161" t="s">
        <v>1207</v>
      </c>
      <c r="L161" t="s">
        <v>1207</v>
      </c>
      <c r="M161" t="s">
        <v>1207</v>
      </c>
    </row>
    <row r="162" spans="1:20" x14ac:dyDescent="0.25">
      <c r="A162" s="22" t="s">
        <v>59</v>
      </c>
      <c r="B162" s="1">
        <v>33438</v>
      </c>
      <c r="C162" t="str">
        <f t="shared" si="10"/>
        <v xml:space="preserve"> </v>
      </c>
      <c r="D162">
        <f t="shared" si="13"/>
        <v>1</v>
      </c>
      <c r="E162" t="str">
        <f t="shared" si="11"/>
        <v xml:space="preserve"> </v>
      </c>
      <c r="F162" t="str">
        <f t="shared" si="14"/>
        <v xml:space="preserve"> </v>
      </c>
      <c r="G162">
        <f t="shared" si="12"/>
        <v>1</v>
      </c>
      <c r="H162" s="163">
        <v>4.3064776601471379E-3</v>
      </c>
      <c r="I162" s="163">
        <v>8.2540821819486812E-3</v>
      </c>
      <c r="K162" t="s">
        <v>1207</v>
      </c>
      <c r="L162" t="s">
        <v>1207</v>
      </c>
      <c r="M162" t="s">
        <v>1207</v>
      </c>
      <c r="N162">
        <v>1</v>
      </c>
      <c r="R162">
        <v>1</v>
      </c>
    </row>
    <row r="163" spans="1:20" x14ac:dyDescent="0.25">
      <c r="A163" s="22" t="s">
        <v>168</v>
      </c>
      <c r="B163" s="1">
        <v>46037</v>
      </c>
      <c r="C163">
        <f t="shared" si="10"/>
        <v>1</v>
      </c>
      <c r="D163" t="str">
        <f t="shared" si="13"/>
        <v xml:space="preserve"> </v>
      </c>
      <c r="E163" t="str">
        <f t="shared" si="11"/>
        <v xml:space="preserve"> </v>
      </c>
      <c r="F163" t="str">
        <f t="shared" si="14"/>
        <v xml:space="preserve"> </v>
      </c>
      <c r="G163">
        <f t="shared" si="12"/>
        <v>1</v>
      </c>
      <c r="H163" s="163">
        <v>6.5164975997567178E-3</v>
      </c>
      <c r="K163" t="s">
        <v>1207</v>
      </c>
      <c r="L163" t="s">
        <v>1207</v>
      </c>
      <c r="M163" t="s">
        <v>1207</v>
      </c>
    </row>
    <row r="164" spans="1:20" x14ac:dyDescent="0.25">
      <c r="A164" s="22" t="s">
        <v>137</v>
      </c>
      <c r="B164" s="1">
        <v>40938</v>
      </c>
      <c r="C164">
        <f t="shared" si="10"/>
        <v>1</v>
      </c>
      <c r="D164" t="str">
        <f t="shared" si="13"/>
        <v xml:space="preserve"> </v>
      </c>
      <c r="E164" t="str">
        <f t="shared" si="11"/>
        <v xml:space="preserve"> </v>
      </c>
      <c r="F164" t="str">
        <f t="shared" si="14"/>
        <v xml:space="preserve"> </v>
      </c>
      <c r="G164">
        <f t="shared" si="12"/>
        <v>1</v>
      </c>
      <c r="K164" t="s">
        <v>1207</v>
      </c>
      <c r="L164" t="s">
        <v>1207</v>
      </c>
      <c r="M164" t="s">
        <v>1207</v>
      </c>
    </row>
    <row r="165" spans="1:20" x14ac:dyDescent="0.25">
      <c r="A165" s="22" t="s">
        <v>541</v>
      </c>
      <c r="B165" s="1">
        <v>40938</v>
      </c>
      <c r="C165">
        <f t="shared" si="10"/>
        <v>1</v>
      </c>
      <c r="D165" t="str">
        <f t="shared" si="13"/>
        <v xml:space="preserve"> </v>
      </c>
      <c r="E165" t="str">
        <f t="shared" si="11"/>
        <v xml:space="preserve"> </v>
      </c>
      <c r="F165" t="str">
        <f t="shared" si="14"/>
        <v xml:space="preserve"> </v>
      </c>
      <c r="G165">
        <f t="shared" si="12"/>
        <v>1</v>
      </c>
      <c r="K165" t="s">
        <v>1207</v>
      </c>
      <c r="L165" t="s">
        <v>1207</v>
      </c>
      <c r="M165" t="s">
        <v>1207</v>
      </c>
    </row>
    <row r="166" spans="1:20" x14ac:dyDescent="0.25">
      <c r="A166" s="5" t="s">
        <v>147</v>
      </c>
      <c r="B166" s="1">
        <v>54844</v>
      </c>
      <c r="C166" t="str">
        <f t="shared" si="10"/>
        <v xml:space="preserve"> </v>
      </c>
      <c r="D166" t="str">
        <f t="shared" si="13"/>
        <v xml:space="preserve"> </v>
      </c>
      <c r="E166" t="str">
        <f t="shared" si="11"/>
        <v xml:space="preserve"> </v>
      </c>
      <c r="F166">
        <f t="shared" si="14"/>
        <v>1</v>
      </c>
      <c r="G166">
        <f t="shared" si="12"/>
        <v>1</v>
      </c>
      <c r="I166" s="163">
        <v>1.0940121070673183E-2</v>
      </c>
      <c r="K166" t="s">
        <v>1207</v>
      </c>
      <c r="L166" t="s">
        <v>1207</v>
      </c>
      <c r="M166" t="s">
        <v>1207</v>
      </c>
      <c r="O166">
        <v>1</v>
      </c>
      <c r="T166">
        <v>1</v>
      </c>
    </row>
    <row r="167" spans="1:20" x14ac:dyDescent="0.25">
      <c r="A167" s="22" t="s">
        <v>60</v>
      </c>
      <c r="B167" s="1">
        <v>50417</v>
      </c>
      <c r="C167">
        <f t="shared" si="10"/>
        <v>1</v>
      </c>
      <c r="D167" t="str">
        <f t="shared" si="13"/>
        <v xml:space="preserve"> </v>
      </c>
      <c r="E167" t="str">
        <f t="shared" si="11"/>
        <v xml:space="preserve"> </v>
      </c>
      <c r="F167" t="str">
        <f t="shared" si="14"/>
        <v xml:space="preserve"> </v>
      </c>
      <c r="G167">
        <f t="shared" si="12"/>
        <v>1</v>
      </c>
      <c r="K167" t="s">
        <v>1207</v>
      </c>
      <c r="L167" t="s">
        <v>1207</v>
      </c>
      <c r="M167" t="s">
        <v>1207</v>
      </c>
    </row>
    <row r="168" spans="1:20" x14ac:dyDescent="0.25">
      <c r="A168" s="22" t="s">
        <v>566</v>
      </c>
      <c r="B168" s="1">
        <v>39614</v>
      </c>
      <c r="C168">
        <f t="shared" si="10"/>
        <v>1</v>
      </c>
      <c r="D168" t="str">
        <f t="shared" si="13"/>
        <v xml:space="preserve"> </v>
      </c>
      <c r="E168" t="str">
        <f t="shared" si="11"/>
        <v xml:space="preserve"> </v>
      </c>
      <c r="F168" t="str">
        <f t="shared" si="14"/>
        <v xml:space="preserve"> </v>
      </c>
      <c r="G168">
        <f t="shared" si="12"/>
        <v>1</v>
      </c>
      <c r="K168" t="s">
        <v>1207</v>
      </c>
      <c r="L168" t="s">
        <v>1207</v>
      </c>
      <c r="M168" t="s">
        <v>1207</v>
      </c>
    </row>
    <row r="169" spans="1:20" x14ac:dyDescent="0.25">
      <c r="A169" s="22" t="s">
        <v>169</v>
      </c>
      <c r="B169" s="1">
        <v>44604</v>
      </c>
      <c r="C169">
        <f t="shared" si="10"/>
        <v>1</v>
      </c>
      <c r="D169" t="str">
        <f t="shared" si="13"/>
        <v xml:space="preserve"> </v>
      </c>
      <c r="E169" t="str">
        <f t="shared" si="11"/>
        <v xml:space="preserve"> </v>
      </c>
      <c r="F169" t="str">
        <f t="shared" si="14"/>
        <v xml:space="preserve"> </v>
      </c>
      <c r="G169">
        <f t="shared" si="12"/>
        <v>1</v>
      </c>
      <c r="K169" t="s">
        <v>1207</v>
      </c>
      <c r="L169" t="s">
        <v>1207</v>
      </c>
      <c r="M169" t="s">
        <v>1207</v>
      </c>
    </row>
    <row r="170" spans="1:20" x14ac:dyDescent="0.25">
      <c r="A170" s="22" t="s">
        <v>61</v>
      </c>
      <c r="B170" s="1">
        <v>33438</v>
      </c>
      <c r="C170" t="str">
        <f t="shared" si="10"/>
        <v xml:space="preserve"> </v>
      </c>
      <c r="D170">
        <f t="shared" si="13"/>
        <v>1</v>
      </c>
      <c r="E170" t="str">
        <f t="shared" si="11"/>
        <v xml:space="preserve"> </v>
      </c>
      <c r="F170" t="str">
        <f t="shared" si="14"/>
        <v xml:space="preserve"> </v>
      </c>
      <c r="G170">
        <f t="shared" si="12"/>
        <v>1</v>
      </c>
      <c r="H170" s="163">
        <v>2.6197739099228422E-2</v>
      </c>
      <c r="K170">
        <v>1</v>
      </c>
      <c r="L170" t="s">
        <v>1207</v>
      </c>
      <c r="M170" t="s">
        <v>1207</v>
      </c>
      <c r="R170">
        <v>1</v>
      </c>
    </row>
    <row r="171" spans="1:20" x14ac:dyDescent="0.25">
      <c r="A171" s="22" t="s">
        <v>567</v>
      </c>
      <c r="B171" s="1">
        <v>90179</v>
      </c>
      <c r="C171" t="str">
        <f t="shared" si="10"/>
        <v xml:space="preserve"> </v>
      </c>
      <c r="D171" t="str">
        <f t="shared" si="13"/>
        <v xml:space="preserve"> </v>
      </c>
      <c r="E171" t="str">
        <f t="shared" si="11"/>
        <v xml:space="preserve"> </v>
      </c>
      <c r="F171">
        <f t="shared" si="14"/>
        <v>1</v>
      </c>
      <c r="G171">
        <f t="shared" si="12"/>
        <v>1</v>
      </c>
      <c r="K171" t="s">
        <v>1207</v>
      </c>
      <c r="L171" t="s">
        <v>1207</v>
      </c>
      <c r="M171" t="s">
        <v>1207</v>
      </c>
    </row>
    <row r="172" spans="1:20" x14ac:dyDescent="0.25">
      <c r="A172" s="22" t="s">
        <v>125</v>
      </c>
      <c r="B172" s="1">
        <v>33909</v>
      </c>
      <c r="C172" t="str">
        <f t="shared" si="10"/>
        <v xml:space="preserve"> </v>
      </c>
      <c r="D172">
        <f t="shared" si="13"/>
        <v>1</v>
      </c>
      <c r="E172" t="str">
        <f t="shared" si="11"/>
        <v xml:space="preserve"> </v>
      </c>
      <c r="F172" t="str">
        <f t="shared" si="14"/>
        <v xml:space="preserve"> </v>
      </c>
      <c r="G172">
        <f t="shared" si="12"/>
        <v>1</v>
      </c>
      <c r="K172" t="s">
        <v>1207</v>
      </c>
      <c r="L172" t="s">
        <v>1207</v>
      </c>
      <c r="M172" t="s">
        <v>1207</v>
      </c>
    </row>
    <row r="173" spans="1:20" x14ac:dyDescent="0.25">
      <c r="A173" s="22" t="s">
        <v>519</v>
      </c>
      <c r="B173" s="1">
        <v>40469</v>
      </c>
      <c r="C173">
        <f t="shared" ref="C173:C226" si="15">IF(AND(B173&lt;=51026,B173&gt;=38270),1," ")</f>
        <v>1</v>
      </c>
      <c r="D173" t="str">
        <f t="shared" si="13"/>
        <v xml:space="preserve"> </v>
      </c>
      <c r="E173" t="str">
        <f t="shared" ref="E173:E226" si="16">IF(AND(B173&lt;=54216,B173&gt;=51026),1," ")</f>
        <v xml:space="preserve"> </v>
      </c>
      <c r="F173" t="str">
        <f t="shared" si="14"/>
        <v xml:space="preserve"> </v>
      </c>
      <c r="G173">
        <f t="shared" ref="G173:G226" si="17">IF(B173&gt;0,1," ")</f>
        <v>1</v>
      </c>
      <c r="K173" t="s">
        <v>1207</v>
      </c>
      <c r="L173" t="s">
        <v>1207</v>
      </c>
      <c r="M173" t="s">
        <v>1207</v>
      </c>
    </row>
    <row r="174" spans="1:20" x14ac:dyDescent="0.25">
      <c r="A174" s="22" t="s">
        <v>101</v>
      </c>
      <c r="B174" s="1">
        <v>40185</v>
      </c>
      <c r="C174">
        <f t="shared" si="15"/>
        <v>1</v>
      </c>
      <c r="D174" t="str">
        <f t="shared" si="13"/>
        <v xml:space="preserve"> </v>
      </c>
      <c r="E174" t="str">
        <f t="shared" si="16"/>
        <v xml:space="preserve"> </v>
      </c>
      <c r="F174" t="str">
        <f t="shared" si="14"/>
        <v xml:space="preserve"> </v>
      </c>
      <c r="G174">
        <f t="shared" si="17"/>
        <v>1</v>
      </c>
      <c r="H174" s="163">
        <v>2.2545726017170586E-2</v>
      </c>
      <c r="K174" t="s">
        <v>1207</v>
      </c>
      <c r="L174" t="s">
        <v>1207</v>
      </c>
      <c r="M174" t="s">
        <v>1207</v>
      </c>
    </row>
    <row r="175" spans="1:20" x14ac:dyDescent="0.25">
      <c r="A175" s="22" t="s">
        <v>170</v>
      </c>
      <c r="B175" s="1">
        <v>46037</v>
      </c>
      <c r="C175">
        <f t="shared" si="15"/>
        <v>1</v>
      </c>
      <c r="D175" t="str">
        <f t="shared" si="13"/>
        <v xml:space="preserve"> </v>
      </c>
      <c r="E175" t="str">
        <f t="shared" si="16"/>
        <v xml:space="preserve"> </v>
      </c>
      <c r="F175" t="str">
        <f t="shared" si="14"/>
        <v xml:space="preserve"> </v>
      </c>
      <c r="G175">
        <f t="shared" si="17"/>
        <v>1</v>
      </c>
      <c r="K175" t="s">
        <v>1207</v>
      </c>
      <c r="L175" t="s">
        <v>1207</v>
      </c>
      <c r="M175" t="s">
        <v>1207</v>
      </c>
    </row>
    <row r="176" spans="1:20" x14ac:dyDescent="0.25">
      <c r="A176" s="22" t="s">
        <v>568</v>
      </c>
      <c r="B176" s="1">
        <v>31027</v>
      </c>
      <c r="C176" t="str">
        <f t="shared" si="15"/>
        <v xml:space="preserve"> </v>
      </c>
      <c r="D176">
        <f t="shared" si="13"/>
        <v>1</v>
      </c>
      <c r="E176" t="str">
        <f t="shared" si="16"/>
        <v xml:space="preserve"> </v>
      </c>
      <c r="F176" t="str">
        <f t="shared" si="14"/>
        <v xml:space="preserve"> </v>
      </c>
      <c r="G176">
        <f t="shared" si="17"/>
        <v>1</v>
      </c>
      <c r="K176" t="s">
        <v>1207</v>
      </c>
      <c r="L176" t="s">
        <v>1207</v>
      </c>
      <c r="M176" t="s">
        <v>1207</v>
      </c>
    </row>
    <row r="177" spans="1:18" x14ac:dyDescent="0.25">
      <c r="A177" s="22" t="s">
        <v>138</v>
      </c>
      <c r="B177" s="1">
        <v>25493</v>
      </c>
      <c r="C177" t="str">
        <f t="shared" si="15"/>
        <v xml:space="preserve"> </v>
      </c>
      <c r="D177">
        <f t="shared" si="13"/>
        <v>1</v>
      </c>
      <c r="E177" t="str">
        <f t="shared" si="16"/>
        <v xml:space="preserve"> </v>
      </c>
      <c r="F177" t="str">
        <f t="shared" si="14"/>
        <v xml:space="preserve"> </v>
      </c>
      <c r="G177">
        <f t="shared" si="17"/>
        <v>1</v>
      </c>
      <c r="K177" t="s">
        <v>1207</v>
      </c>
      <c r="L177" t="s">
        <v>1207</v>
      </c>
      <c r="M177" t="s">
        <v>1207</v>
      </c>
    </row>
    <row r="178" spans="1:18" x14ac:dyDescent="0.25">
      <c r="A178" s="22" t="s">
        <v>570</v>
      </c>
      <c r="B178" s="1">
        <v>69219</v>
      </c>
      <c r="C178" t="str">
        <f t="shared" si="15"/>
        <v xml:space="preserve"> </v>
      </c>
      <c r="D178" t="str">
        <f t="shared" si="13"/>
        <v xml:space="preserve"> </v>
      </c>
      <c r="E178" t="str">
        <f t="shared" si="16"/>
        <v xml:space="preserve"> </v>
      </c>
      <c r="F178">
        <f t="shared" si="14"/>
        <v>1</v>
      </c>
      <c r="G178">
        <f t="shared" si="17"/>
        <v>1</v>
      </c>
      <c r="K178" t="s">
        <v>1207</v>
      </c>
      <c r="L178" t="s">
        <v>1207</v>
      </c>
      <c r="M178" t="s">
        <v>1207</v>
      </c>
    </row>
    <row r="179" spans="1:18" x14ac:dyDescent="0.25">
      <c r="A179" s="22" t="s">
        <v>571</v>
      </c>
      <c r="B179" s="1">
        <v>69219</v>
      </c>
      <c r="C179" t="str">
        <f t="shared" si="15"/>
        <v xml:space="preserve"> </v>
      </c>
      <c r="D179" t="str">
        <f t="shared" si="13"/>
        <v xml:space="preserve"> </v>
      </c>
      <c r="E179" t="str">
        <f t="shared" si="16"/>
        <v xml:space="preserve"> </v>
      </c>
      <c r="F179">
        <f t="shared" si="14"/>
        <v>1</v>
      </c>
      <c r="G179">
        <f t="shared" si="17"/>
        <v>1</v>
      </c>
      <c r="K179" t="s">
        <v>1207</v>
      </c>
      <c r="L179" t="s">
        <v>1207</v>
      </c>
      <c r="M179" t="s">
        <v>1207</v>
      </c>
    </row>
    <row r="180" spans="1:18" x14ac:dyDescent="0.25">
      <c r="A180" s="22" t="s">
        <v>27</v>
      </c>
      <c r="B180" s="1">
        <v>40469</v>
      </c>
      <c r="C180">
        <f t="shared" si="15"/>
        <v>1</v>
      </c>
      <c r="D180" t="str">
        <f t="shared" si="13"/>
        <v xml:space="preserve"> </v>
      </c>
      <c r="E180" t="str">
        <f t="shared" si="16"/>
        <v xml:space="preserve"> </v>
      </c>
      <c r="F180" t="str">
        <f t="shared" si="14"/>
        <v xml:space="preserve"> </v>
      </c>
      <c r="G180">
        <f t="shared" si="17"/>
        <v>1</v>
      </c>
      <c r="K180" t="s">
        <v>1207</v>
      </c>
      <c r="L180" t="s">
        <v>1207</v>
      </c>
      <c r="M180" t="s">
        <v>1207</v>
      </c>
    </row>
    <row r="181" spans="1:18" x14ac:dyDescent="0.25">
      <c r="A181" s="22" t="s">
        <v>62</v>
      </c>
      <c r="B181" s="1">
        <v>47621</v>
      </c>
      <c r="C181">
        <f t="shared" si="15"/>
        <v>1</v>
      </c>
      <c r="D181" t="str">
        <f t="shared" si="13"/>
        <v xml:space="preserve"> </v>
      </c>
      <c r="E181" t="str">
        <f t="shared" si="16"/>
        <v xml:space="preserve"> </v>
      </c>
      <c r="F181" t="str">
        <f t="shared" si="14"/>
        <v xml:space="preserve"> </v>
      </c>
      <c r="G181">
        <f t="shared" si="17"/>
        <v>1</v>
      </c>
      <c r="K181" t="s">
        <v>1207</v>
      </c>
      <c r="L181" t="s">
        <v>1207</v>
      </c>
      <c r="M181" t="s">
        <v>1207</v>
      </c>
    </row>
    <row r="182" spans="1:18" x14ac:dyDescent="0.25">
      <c r="A182" s="22" t="s">
        <v>63</v>
      </c>
      <c r="B182" s="1">
        <v>40129</v>
      </c>
      <c r="C182">
        <f t="shared" si="15"/>
        <v>1</v>
      </c>
      <c r="D182" t="str">
        <f t="shared" si="13"/>
        <v xml:space="preserve"> </v>
      </c>
      <c r="E182" t="str">
        <f t="shared" si="16"/>
        <v xml:space="preserve"> </v>
      </c>
      <c r="F182" t="str">
        <f t="shared" si="14"/>
        <v xml:space="preserve"> </v>
      </c>
      <c r="G182">
        <f t="shared" si="17"/>
        <v>1</v>
      </c>
      <c r="H182" s="163">
        <v>7.4758902539310721E-3</v>
      </c>
      <c r="K182" t="s">
        <v>1207</v>
      </c>
      <c r="L182" t="s">
        <v>1207</v>
      </c>
      <c r="M182" t="s">
        <v>1207</v>
      </c>
    </row>
    <row r="183" spans="1:18" x14ac:dyDescent="0.25">
      <c r="A183" s="22" t="s">
        <v>64</v>
      </c>
      <c r="B183" s="1">
        <v>40129</v>
      </c>
      <c r="C183">
        <f t="shared" si="15"/>
        <v>1</v>
      </c>
      <c r="D183" t="str">
        <f t="shared" si="13"/>
        <v xml:space="preserve"> </v>
      </c>
      <c r="E183" t="str">
        <f t="shared" si="16"/>
        <v xml:space="preserve"> </v>
      </c>
      <c r="F183" t="str">
        <f t="shared" si="14"/>
        <v xml:space="preserve"> </v>
      </c>
      <c r="G183">
        <f t="shared" si="17"/>
        <v>1</v>
      </c>
      <c r="K183" t="s">
        <v>1207</v>
      </c>
      <c r="L183" t="s">
        <v>1207</v>
      </c>
      <c r="M183" t="s">
        <v>1207</v>
      </c>
    </row>
    <row r="184" spans="1:18" x14ac:dyDescent="0.25">
      <c r="A184" s="22" t="s">
        <v>556</v>
      </c>
      <c r="B184" s="1">
        <v>39667</v>
      </c>
      <c r="C184">
        <f t="shared" si="15"/>
        <v>1</v>
      </c>
      <c r="D184" t="str">
        <f t="shared" si="13"/>
        <v xml:space="preserve"> </v>
      </c>
      <c r="E184" t="str">
        <f t="shared" si="16"/>
        <v xml:space="preserve"> </v>
      </c>
      <c r="F184" t="str">
        <f t="shared" si="14"/>
        <v xml:space="preserve"> </v>
      </c>
      <c r="G184">
        <f t="shared" si="17"/>
        <v>1</v>
      </c>
      <c r="K184" t="s">
        <v>1207</v>
      </c>
      <c r="L184" t="s">
        <v>1207</v>
      </c>
      <c r="M184" t="s">
        <v>1207</v>
      </c>
    </row>
    <row r="185" spans="1:18" x14ac:dyDescent="0.25">
      <c r="A185" s="22" t="s">
        <v>65</v>
      </c>
      <c r="B185" s="1">
        <v>49403</v>
      </c>
      <c r="C185">
        <f t="shared" si="15"/>
        <v>1</v>
      </c>
      <c r="D185" t="str">
        <f t="shared" si="13"/>
        <v xml:space="preserve"> </v>
      </c>
      <c r="E185" t="str">
        <f t="shared" si="16"/>
        <v xml:space="preserve"> </v>
      </c>
      <c r="F185" t="str">
        <f t="shared" si="14"/>
        <v xml:space="preserve"> </v>
      </c>
      <c r="G185">
        <f t="shared" si="17"/>
        <v>1</v>
      </c>
      <c r="K185" t="s">
        <v>1207</v>
      </c>
      <c r="L185" t="s">
        <v>1207</v>
      </c>
      <c r="M185" t="s">
        <v>1207</v>
      </c>
    </row>
    <row r="186" spans="1:18" x14ac:dyDescent="0.25">
      <c r="A186" s="22" t="s">
        <v>66</v>
      </c>
      <c r="B186" s="1">
        <v>36371</v>
      </c>
      <c r="C186" t="str">
        <f t="shared" si="15"/>
        <v xml:space="preserve"> </v>
      </c>
      <c r="D186">
        <f t="shared" si="13"/>
        <v>1</v>
      </c>
      <c r="E186" t="str">
        <f t="shared" si="16"/>
        <v xml:space="preserve"> </v>
      </c>
      <c r="F186" t="str">
        <f t="shared" si="14"/>
        <v xml:space="preserve"> </v>
      </c>
      <c r="G186">
        <f t="shared" si="17"/>
        <v>1</v>
      </c>
      <c r="H186" s="163">
        <v>4.1241648566165356E-2</v>
      </c>
      <c r="K186">
        <v>1</v>
      </c>
      <c r="L186" t="s">
        <v>1207</v>
      </c>
      <c r="M186" t="s">
        <v>1207</v>
      </c>
      <c r="R186">
        <v>1</v>
      </c>
    </row>
    <row r="187" spans="1:18" x14ac:dyDescent="0.25">
      <c r="A187" s="22" t="s">
        <v>572</v>
      </c>
      <c r="B187" s="1">
        <v>37411</v>
      </c>
      <c r="C187" t="str">
        <f t="shared" si="15"/>
        <v xml:space="preserve"> </v>
      </c>
      <c r="D187">
        <f t="shared" ref="D187:D242" si="18">IF(B187&lt;38270,1," ")</f>
        <v>1</v>
      </c>
      <c r="E187" t="str">
        <f t="shared" si="16"/>
        <v xml:space="preserve"> </v>
      </c>
      <c r="F187" t="str">
        <f t="shared" si="14"/>
        <v xml:space="preserve"> </v>
      </c>
      <c r="G187">
        <f t="shared" si="17"/>
        <v>1</v>
      </c>
      <c r="K187" t="s">
        <v>1207</v>
      </c>
      <c r="L187" t="s">
        <v>1207</v>
      </c>
      <c r="M187" t="s">
        <v>1207</v>
      </c>
    </row>
    <row r="188" spans="1:18" x14ac:dyDescent="0.25">
      <c r="A188" s="22" t="s">
        <v>573</v>
      </c>
      <c r="B188" s="1">
        <v>46037</v>
      </c>
      <c r="C188">
        <f t="shared" si="15"/>
        <v>1</v>
      </c>
      <c r="D188" t="str">
        <f t="shared" si="18"/>
        <v xml:space="preserve"> </v>
      </c>
      <c r="E188" t="str">
        <f t="shared" si="16"/>
        <v xml:space="preserve"> </v>
      </c>
      <c r="F188" t="str">
        <f t="shared" ref="F188:F243" si="19">IF(B188&gt;54215,1," ")</f>
        <v xml:space="preserve"> </v>
      </c>
      <c r="G188">
        <f t="shared" si="17"/>
        <v>1</v>
      </c>
      <c r="K188" t="s">
        <v>1207</v>
      </c>
      <c r="L188" t="s">
        <v>1207</v>
      </c>
      <c r="M188" t="s">
        <v>1207</v>
      </c>
    </row>
    <row r="189" spans="1:18" x14ac:dyDescent="0.25">
      <c r="A189" s="22" t="s">
        <v>883</v>
      </c>
      <c r="B189" s="1">
        <v>46708</v>
      </c>
      <c r="C189">
        <f t="shared" si="15"/>
        <v>1</v>
      </c>
      <c r="D189" t="str">
        <f t="shared" si="18"/>
        <v xml:space="preserve"> </v>
      </c>
      <c r="E189" t="str">
        <f t="shared" si="16"/>
        <v xml:space="preserve"> </v>
      </c>
      <c r="F189" t="str">
        <f t="shared" si="19"/>
        <v xml:space="preserve"> </v>
      </c>
      <c r="G189">
        <f t="shared" si="17"/>
        <v>1</v>
      </c>
      <c r="K189" t="s">
        <v>1207</v>
      </c>
      <c r="L189" t="s">
        <v>1207</v>
      </c>
      <c r="M189" t="s">
        <v>1207</v>
      </c>
    </row>
    <row r="190" spans="1:18" x14ac:dyDescent="0.25">
      <c r="A190" s="22" t="s">
        <v>67</v>
      </c>
      <c r="B190" s="1">
        <v>33438</v>
      </c>
      <c r="C190" t="str">
        <f t="shared" si="15"/>
        <v xml:space="preserve"> </v>
      </c>
      <c r="D190">
        <f t="shared" si="18"/>
        <v>1</v>
      </c>
      <c r="E190" t="str">
        <f t="shared" si="16"/>
        <v xml:space="preserve"> </v>
      </c>
      <c r="F190" t="str">
        <f t="shared" si="19"/>
        <v xml:space="preserve"> </v>
      </c>
      <c r="G190">
        <f t="shared" si="17"/>
        <v>1</v>
      </c>
      <c r="K190" t="s">
        <v>1207</v>
      </c>
      <c r="L190" t="s">
        <v>1207</v>
      </c>
      <c r="M190" t="s">
        <v>1207</v>
      </c>
    </row>
    <row r="191" spans="1:18" x14ac:dyDescent="0.25">
      <c r="A191" s="22" t="s">
        <v>217</v>
      </c>
      <c r="B191" s="1">
        <v>39583</v>
      </c>
      <c r="C191">
        <f t="shared" si="15"/>
        <v>1</v>
      </c>
      <c r="D191" t="str">
        <f t="shared" si="18"/>
        <v xml:space="preserve"> </v>
      </c>
      <c r="E191" t="str">
        <f t="shared" si="16"/>
        <v xml:space="preserve"> </v>
      </c>
      <c r="F191" t="str">
        <f t="shared" si="19"/>
        <v xml:space="preserve"> </v>
      </c>
      <c r="G191">
        <f t="shared" si="17"/>
        <v>1</v>
      </c>
      <c r="K191" t="s">
        <v>1207</v>
      </c>
      <c r="L191" t="s">
        <v>1207</v>
      </c>
      <c r="M191" t="s">
        <v>1207</v>
      </c>
    </row>
    <row r="192" spans="1:18" x14ac:dyDescent="0.25">
      <c r="A192" s="22" t="s">
        <v>781</v>
      </c>
      <c r="B192" s="1">
        <v>26544</v>
      </c>
      <c r="C192" t="str">
        <f t="shared" si="15"/>
        <v xml:space="preserve"> </v>
      </c>
      <c r="D192">
        <f t="shared" si="18"/>
        <v>1</v>
      </c>
      <c r="E192" t="str">
        <f t="shared" si="16"/>
        <v xml:space="preserve"> </v>
      </c>
      <c r="F192" t="str">
        <f t="shared" si="19"/>
        <v xml:space="preserve"> </v>
      </c>
      <c r="G192">
        <f t="shared" si="17"/>
        <v>1</v>
      </c>
      <c r="K192" t="s">
        <v>1207</v>
      </c>
      <c r="L192" t="s">
        <v>1207</v>
      </c>
      <c r="M192" t="s">
        <v>1207</v>
      </c>
    </row>
    <row r="193" spans="1:18" x14ac:dyDescent="0.25">
      <c r="A193" s="22" t="s">
        <v>171</v>
      </c>
      <c r="B193" s="1">
        <v>99141</v>
      </c>
      <c r="C193" t="str">
        <f t="shared" si="15"/>
        <v xml:space="preserve"> </v>
      </c>
      <c r="D193" t="str">
        <f t="shared" si="18"/>
        <v xml:space="preserve"> </v>
      </c>
      <c r="E193" t="str">
        <f t="shared" si="16"/>
        <v xml:space="preserve"> </v>
      </c>
      <c r="F193">
        <f t="shared" si="19"/>
        <v>1</v>
      </c>
      <c r="G193">
        <f t="shared" si="17"/>
        <v>1</v>
      </c>
      <c r="K193" t="s">
        <v>1207</v>
      </c>
      <c r="L193" t="s">
        <v>1207</v>
      </c>
      <c r="M193" t="s">
        <v>1207</v>
      </c>
    </row>
    <row r="194" spans="1:18" x14ac:dyDescent="0.25">
      <c r="A194" s="22" t="s">
        <v>102</v>
      </c>
      <c r="B194" s="1">
        <v>32667</v>
      </c>
      <c r="C194" t="str">
        <f t="shared" si="15"/>
        <v xml:space="preserve"> </v>
      </c>
      <c r="D194">
        <f t="shared" si="18"/>
        <v>1</v>
      </c>
      <c r="E194" t="str">
        <f t="shared" si="16"/>
        <v xml:space="preserve"> </v>
      </c>
      <c r="F194" t="str">
        <f t="shared" si="19"/>
        <v xml:space="preserve"> </v>
      </c>
      <c r="G194">
        <f t="shared" si="17"/>
        <v>1</v>
      </c>
      <c r="H194" s="163">
        <v>2.5897694921480394E-2</v>
      </c>
      <c r="K194">
        <v>1</v>
      </c>
      <c r="L194" t="s">
        <v>1207</v>
      </c>
      <c r="M194" t="s">
        <v>1207</v>
      </c>
      <c r="R194">
        <v>1</v>
      </c>
    </row>
    <row r="195" spans="1:18" x14ac:dyDescent="0.25">
      <c r="A195" s="22" t="s">
        <v>172</v>
      </c>
      <c r="B195" s="1">
        <v>29250</v>
      </c>
      <c r="C195" t="str">
        <f t="shared" si="15"/>
        <v xml:space="preserve"> </v>
      </c>
      <c r="D195">
        <f t="shared" si="18"/>
        <v>1</v>
      </c>
      <c r="E195" t="str">
        <f t="shared" si="16"/>
        <v xml:space="preserve"> </v>
      </c>
      <c r="F195" t="str">
        <f t="shared" si="19"/>
        <v xml:space="preserve"> </v>
      </c>
      <c r="G195">
        <f t="shared" si="17"/>
        <v>1</v>
      </c>
      <c r="K195" t="s">
        <v>1207</v>
      </c>
      <c r="L195" t="s">
        <v>1207</v>
      </c>
      <c r="M195" t="s">
        <v>1207</v>
      </c>
    </row>
    <row r="196" spans="1:18" x14ac:dyDescent="0.25">
      <c r="A196" s="22" t="s">
        <v>103</v>
      </c>
      <c r="B196" s="1">
        <v>40208</v>
      </c>
      <c r="C196">
        <f t="shared" si="15"/>
        <v>1</v>
      </c>
      <c r="D196" t="str">
        <f t="shared" si="18"/>
        <v xml:space="preserve"> </v>
      </c>
      <c r="E196" t="str">
        <f t="shared" si="16"/>
        <v xml:space="preserve"> </v>
      </c>
      <c r="F196" t="str">
        <f t="shared" si="19"/>
        <v xml:space="preserve"> </v>
      </c>
      <c r="G196">
        <f t="shared" si="17"/>
        <v>1</v>
      </c>
      <c r="K196" t="s">
        <v>1207</v>
      </c>
      <c r="L196" t="s">
        <v>1207</v>
      </c>
      <c r="M196" t="s">
        <v>1207</v>
      </c>
    </row>
    <row r="197" spans="1:18" x14ac:dyDescent="0.25">
      <c r="A197" s="5" t="s">
        <v>121</v>
      </c>
      <c r="B197" s="1">
        <v>40208</v>
      </c>
      <c r="C197">
        <f t="shared" si="15"/>
        <v>1</v>
      </c>
      <c r="D197" t="str">
        <f t="shared" si="18"/>
        <v xml:space="preserve"> </v>
      </c>
      <c r="E197" t="str">
        <f t="shared" si="16"/>
        <v xml:space="preserve"> </v>
      </c>
      <c r="F197" t="str">
        <f t="shared" si="19"/>
        <v xml:space="preserve"> </v>
      </c>
      <c r="G197">
        <f t="shared" si="17"/>
        <v>1</v>
      </c>
      <c r="K197" t="s">
        <v>1207</v>
      </c>
      <c r="L197" t="s">
        <v>1207</v>
      </c>
      <c r="M197" t="s">
        <v>1207</v>
      </c>
    </row>
    <row r="198" spans="1:18" x14ac:dyDescent="0.25">
      <c r="A198" s="22" t="s">
        <v>574</v>
      </c>
      <c r="B198" s="1">
        <v>40208</v>
      </c>
      <c r="C198">
        <f t="shared" si="15"/>
        <v>1</v>
      </c>
      <c r="D198" t="str">
        <f t="shared" si="18"/>
        <v xml:space="preserve"> </v>
      </c>
      <c r="E198" t="str">
        <f t="shared" si="16"/>
        <v xml:space="preserve"> </v>
      </c>
      <c r="F198" t="str">
        <f t="shared" si="19"/>
        <v xml:space="preserve"> </v>
      </c>
      <c r="G198">
        <f t="shared" si="17"/>
        <v>1</v>
      </c>
      <c r="K198" t="s">
        <v>1207</v>
      </c>
      <c r="L198" t="s">
        <v>1207</v>
      </c>
      <c r="M198" t="s">
        <v>1207</v>
      </c>
    </row>
    <row r="199" spans="1:18" x14ac:dyDescent="0.25">
      <c r="A199" s="22" t="s">
        <v>104</v>
      </c>
      <c r="B199" s="1">
        <v>56250</v>
      </c>
      <c r="C199" t="str">
        <f t="shared" si="15"/>
        <v xml:space="preserve"> </v>
      </c>
      <c r="D199" t="str">
        <f t="shared" si="18"/>
        <v xml:space="preserve"> </v>
      </c>
      <c r="E199" t="str">
        <f t="shared" si="16"/>
        <v xml:space="preserve"> </v>
      </c>
      <c r="F199">
        <f t="shared" si="19"/>
        <v>1</v>
      </c>
      <c r="G199">
        <f t="shared" si="17"/>
        <v>1</v>
      </c>
      <c r="K199" t="s">
        <v>1207</v>
      </c>
      <c r="L199" t="s">
        <v>1207</v>
      </c>
      <c r="M199" t="s">
        <v>1207</v>
      </c>
    </row>
    <row r="200" spans="1:18" x14ac:dyDescent="0.25">
      <c r="A200" s="22" t="s">
        <v>105</v>
      </c>
      <c r="B200" s="1">
        <v>51277</v>
      </c>
      <c r="C200" t="str">
        <f t="shared" si="15"/>
        <v xml:space="preserve"> </v>
      </c>
      <c r="D200" t="str">
        <f t="shared" si="18"/>
        <v xml:space="preserve"> </v>
      </c>
      <c r="E200">
        <f t="shared" si="16"/>
        <v>1</v>
      </c>
      <c r="F200" t="str">
        <f t="shared" si="19"/>
        <v xml:space="preserve"> </v>
      </c>
      <c r="G200">
        <f t="shared" si="17"/>
        <v>1</v>
      </c>
      <c r="H200" s="163">
        <v>1.7668740370926538E-2</v>
      </c>
      <c r="K200" t="s">
        <v>1207</v>
      </c>
      <c r="L200" t="s">
        <v>1207</v>
      </c>
      <c r="M200" t="s">
        <v>1207</v>
      </c>
    </row>
    <row r="201" spans="1:18" x14ac:dyDescent="0.25">
      <c r="A201" s="22" t="s">
        <v>173</v>
      </c>
      <c r="B201" s="1">
        <v>49732</v>
      </c>
      <c r="C201">
        <f t="shared" si="15"/>
        <v>1</v>
      </c>
      <c r="D201" t="str">
        <f t="shared" si="18"/>
        <v xml:space="preserve"> </v>
      </c>
      <c r="E201" t="str">
        <f t="shared" si="16"/>
        <v xml:space="preserve"> </v>
      </c>
      <c r="F201" t="str">
        <f t="shared" si="19"/>
        <v xml:space="preserve"> </v>
      </c>
      <c r="G201">
        <f t="shared" si="17"/>
        <v>1</v>
      </c>
      <c r="K201" t="s">
        <v>1207</v>
      </c>
      <c r="L201" t="s">
        <v>1207</v>
      </c>
      <c r="M201" t="s">
        <v>1207</v>
      </c>
    </row>
    <row r="202" spans="1:18" x14ac:dyDescent="0.25">
      <c r="A202" s="22" t="s">
        <v>520</v>
      </c>
      <c r="B202" s="1">
        <v>58333</v>
      </c>
      <c r="C202" t="str">
        <f t="shared" si="15"/>
        <v xml:space="preserve"> </v>
      </c>
      <c r="D202" t="str">
        <f t="shared" si="18"/>
        <v xml:space="preserve"> </v>
      </c>
      <c r="E202" t="str">
        <f t="shared" si="16"/>
        <v xml:space="preserve"> </v>
      </c>
      <c r="F202">
        <f t="shared" si="19"/>
        <v>1</v>
      </c>
      <c r="G202">
        <f t="shared" si="17"/>
        <v>1</v>
      </c>
      <c r="K202" t="s">
        <v>1207</v>
      </c>
      <c r="L202" t="s">
        <v>1207</v>
      </c>
      <c r="M202" t="s">
        <v>1207</v>
      </c>
    </row>
    <row r="203" spans="1:18" x14ac:dyDescent="0.25">
      <c r="A203" s="22" t="s">
        <v>576</v>
      </c>
      <c r="B203" s="1">
        <v>46037</v>
      </c>
      <c r="C203">
        <f t="shared" si="15"/>
        <v>1</v>
      </c>
      <c r="D203" t="str">
        <f t="shared" si="18"/>
        <v xml:space="preserve"> </v>
      </c>
      <c r="E203" t="str">
        <f t="shared" si="16"/>
        <v xml:space="preserve"> </v>
      </c>
      <c r="F203" t="str">
        <f t="shared" si="19"/>
        <v xml:space="preserve"> </v>
      </c>
      <c r="G203">
        <f t="shared" si="17"/>
        <v>1</v>
      </c>
      <c r="K203" t="s">
        <v>1207</v>
      </c>
      <c r="L203" t="s">
        <v>1207</v>
      </c>
      <c r="M203" t="s">
        <v>1207</v>
      </c>
    </row>
    <row r="204" spans="1:18" x14ac:dyDescent="0.25">
      <c r="A204" s="22" t="s">
        <v>68</v>
      </c>
      <c r="B204" s="1">
        <v>48542</v>
      </c>
      <c r="C204">
        <f t="shared" si="15"/>
        <v>1</v>
      </c>
      <c r="D204" t="str">
        <f t="shared" si="18"/>
        <v xml:space="preserve"> </v>
      </c>
      <c r="E204" t="str">
        <f t="shared" si="16"/>
        <v xml:space="preserve"> </v>
      </c>
      <c r="F204" t="str">
        <f t="shared" si="19"/>
        <v xml:space="preserve"> </v>
      </c>
      <c r="G204">
        <f t="shared" si="17"/>
        <v>1</v>
      </c>
      <c r="K204" t="s">
        <v>1207</v>
      </c>
      <c r="L204" t="s">
        <v>1207</v>
      </c>
      <c r="M204" t="s">
        <v>1207</v>
      </c>
    </row>
    <row r="205" spans="1:18" x14ac:dyDescent="0.25">
      <c r="A205" s="22" t="s">
        <v>69</v>
      </c>
      <c r="B205" s="1">
        <v>37778</v>
      </c>
      <c r="C205" t="str">
        <f t="shared" si="15"/>
        <v xml:space="preserve"> </v>
      </c>
      <c r="D205">
        <f t="shared" si="18"/>
        <v>1</v>
      </c>
      <c r="E205" t="str">
        <f t="shared" si="16"/>
        <v xml:space="preserve"> </v>
      </c>
      <c r="F205" t="str">
        <f t="shared" si="19"/>
        <v xml:space="preserve"> </v>
      </c>
      <c r="G205">
        <f t="shared" si="17"/>
        <v>1</v>
      </c>
      <c r="K205" t="s">
        <v>1207</v>
      </c>
      <c r="L205" t="s">
        <v>1207</v>
      </c>
      <c r="M205" t="s">
        <v>1207</v>
      </c>
    </row>
    <row r="206" spans="1:18" x14ac:dyDescent="0.25">
      <c r="A206" s="22" t="s">
        <v>174</v>
      </c>
      <c r="B206" s="1">
        <v>49886</v>
      </c>
      <c r="C206">
        <f t="shared" si="15"/>
        <v>1</v>
      </c>
      <c r="D206" t="str">
        <f t="shared" si="18"/>
        <v xml:space="preserve"> </v>
      </c>
      <c r="E206" t="str">
        <f t="shared" si="16"/>
        <v xml:space="preserve"> </v>
      </c>
      <c r="F206" t="str">
        <f t="shared" si="19"/>
        <v xml:space="preserve"> </v>
      </c>
      <c r="G206">
        <f t="shared" si="17"/>
        <v>1</v>
      </c>
      <c r="K206" t="s">
        <v>1207</v>
      </c>
      <c r="L206" t="s">
        <v>1207</v>
      </c>
      <c r="M206" t="s">
        <v>1207</v>
      </c>
    </row>
    <row r="207" spans="1:18" x14ac:dyDescent="0.25">
      <c r="A207" s="22" t="s">
        <v>36</v>
      </c>
      <c r="B207" s="1">
        <v>27200</v>
      </c>
      <c r="C207" t="str">
        <f t="shared" si="15"/>
        <v xml:space="preserve"> </v>
      </c>
      <c r="D207">
        <f t="shared" si="18"/>
        <v>1</v>
      </c>
      <c r="E207" t="str">
        <f t="shared" si="16"/>
        <v xml:space="preserve"> </v>
      </c>
      <c r="F207" t="str">
        <f t="shared" si="19"/>
        <v xml:space="preserve"> </v>
      </c>
      <c r="G207">
        <f t="shared" si="17"/>
        <v>1</v>
      </c>
      <c r="J207" s="163">
        <v>1.1029411764705883E-2</v>
      </c>
      <c r="K207" t="s">
        <v>1207</v>
      </c>
      <c r="L207" t="s">
        <v>1207</v>
      </c>
      <c r="M207" t="s">
        <v>1207</v>
      </c>
    </row>
    <row r="208" spans="1:18" x14ac:dyDescent="0.25">
      <c r="A208" s="22" t="s">
        <v>106</v>
      </c>
      <c r="B208" s="1">
        <v>60692</v>
      </c>
      <c r="C208" t="str">
        <f t="shared" si="15"/>
        <v xml:space="preserve"> </v>
      </c>
      <c r="D208" t="str">
        <f t="shared" si="18"/>
        <v xml:space="preserve"> </v>
      </c>
      <c r="E208" t="str">
        <f t="shared" si="16"/>
        <v xml:space="preserve"> </v>
      </c>
      <c r="F208">
        <f t="shared" si="19"/>
        <v>1</v>
      </c>
      <c r="G208">
        <f t="shared" si="17"/>
        <v>1</v>
      </c>
      <c r="H208" s="163">
        <v>4.9429908389903117E-3</v>
      </c>
      <c r="K208" t="s">
        <v>1207</v>
      </c>
      <c r="L208" t="s">
        <v>1207</v>
      </c>
      <c r="M208" t="s">
        <v>1207</v>
      </c>
    </row>
    <row r="209" spans="1:17" x14ac:dyDescent="0.25">
      <c r="A209" s="22" t="s">
        <v>25</v>
      </c>
      <c r="B209" s="1">
        <v>42944</v>
      </c>
      <c r="C209">
        <f t="shared" si="15"/>
        <v>1</v>
      </c>
      <c r="D209" t="str">
        <f t="shared" si="18"/>
        <v xml:space="preserve"> </v>
      </c>
      <c r="E209" t="str">
        <f t="shared" si="16"/>
        <v xml:space="preserve"> </v>
      </c>
      <c r="F209" t="str">
        <f t="shared" si="19"/>
        <v xml:space="preserve"> </v>
      </c>
      <c r="G209">
        <f t="shared" si="17"/>
        <v>1</v>
      </c>
      <c r="K209" t="s">
        <v>1207</v>
      </c>
      <c r="L209" t="s">
        <v>1207</v>
      </c>
      <c r="M209" t="s">
        <v>1207</v>
      </c>
    </row>
    <row r="210" spans="1:17" x14ac:dyDescent="0.25">
      <c r="A210" s="23" t="s">
        <v>577</v>
      </c>
      <c r="B210" s="9">
        <v>41140</v>
      </c>
      <c r="C210">
        <f t="shared" si="15"/>
        <v>1</v>
      </c>
      <c r="D210" t="str">
        <f t="shared" si="18"/>
        <v xml:space="preserve"> </v>
      </c>
      <c r="E210" t="str">
        <f t="shared" si="16"/>
        <v xml:space="preserve"> </v>
      </c>
      <c r="F210" t="str">
        <f t="shared" si="19"/>
        <v xml:space="preserve"> </v>
      </c>
      <c r="G210">
        <f t="shared" si="17"/>
        <v>1</v>
      </c>
      <c r="J210" s="163">
        <v>3.6460865337870685E-2</v>
      </c>
      <c r="K210" t="s">
        <v>1207</v>
      </c>
      <c r="L210" t="s">
        <v>1207</v>
      </c>
      <c r="M210" t="s">
        <v>1207</v>
      </c>
    </row>
    <row r="211" spans="1:17" x14ac:dyDescent="0.25">
      <c r="A211" s="23" t="s">
        <v>1437</v>
      </c>
      <c r="B211" s="9">
        <v>32667</v>
      </c>
      <c r="C211" t="str">
        <f t="shared" si="15"/>
        <v xml:space="preserve"> </v>
      </c>
      <c r="D211">
        <f t="shared" si="18"/>
        <v>1</v>
      </c>
      <c r="E211" t="str">
        <f t="shared" si="16"/>
        <v xml:space="preserve"> </v>
      </c>
      <c r="F211" t="str">
        <f t="shared" si="19"/>
        <v xml:space="preserve"> </v>
      </c>
      <c r="G211">
        <f t="shared" si="17"/>
        <v>1</v>
      </c>
      <c r="K211" t="s">
        <v>1207</v>
      </c>
      <c r="L211" t="s">
        <v>1207</v>
      </c>
      <c r="M211" t="s">
        <v>1207</v>
      </c>
    </row>
    <row r="212" spans="1:17" x14ac:dyDescent="0.25">
      <c r="A212" s="22" t="s">
        <v>107</v>
      </c>
      <c r="B212" s="1">
        <v>32667</v>
      </c>
      <c r="C212" t="str">
        <f t="shared" si="15"/>
        <v xml:space="preserve"> </v>
      </c>
      <c r="D212">
        <f t="shared" si="18"/>
        <v>1</v>
      </c>
      <c r="E212" t="str">
        <f t="shared" si="16"/>
        <v xml:space="preserve"> </v>
      </c>
      <c r="F212" t="str">
        <f t="shared" si="19"/>
        <v xml:space="preserve"> </v>
      </c>
      <c r="G212">
        <f t="shared" si="17"/>
        <v>1</v>
      </c>
      <c r="K212" t="s">
        <v>1207</v>
      </c>
      <c r="L212" t="s">
        <v>1207</v>
      </c>
      <c r="M212" t="s">
        <v>1207</v>
      </c>
    </row>
    <row r="213" spans="1:17" x14ac:dyDescent="0.25">
      <c r="A213" s="22" t="s">
        <v>578</v>
      </c>
      <c r="B213" s="1">
        <v>42958</v>
      </c>
      <c r="C213">
        <f t="shared" si="15"/>
        <v>1</v>
      </c>
      <c r="D213" t="str">
        <f t="shared" si="18"/>
        <v xml:space="preserve"> </v>
      </c>
      <c r="E213" t="str">
        <f t="shared" si="16"/>
        <v xml:space="preserve"> </v>
      </c>
      <c r="F213" t="str">
        <f t="shared" si="19"/>
        <v xml:space="preserve"> </v>
      </c>
      <c r="G213">
        <f t="shared" si="17"/>
        <v>1</v>
      </c>
      <c r="K213" t="s">
        <v>1207</v>
      </c>
      <c r="L213" t="s">
        <v>1207</v>
      </c>
      <c r="M213" t="s">
        <v>1207</v>
      </c>
    </row>
    <row r="214" spans="1:17" x14ac:dyDescent="0.25">
      <c r="A214" s="22" t="s">
        <v>175</v>
      </c>
      <c r="B214" s="1">
        <v>44390</v>
      </c>
      <c r="C214">
        <f t="shared" si="15"/>
        <v>1</v>
      </c>
      <c r="D214" t="str">
        <f t="shared" si="18"/>
        <v xml:space="preserve"> </v>
      </c>
      <c r="E214" t="str">
        <f t="shared" si="16"/>
        <v xml:space="preserve"> </v>
      </c>
      <c r="F214" t="str">
        <f t="shared" si="19"/>
        <v xml:space="preserve"> </v>
      </c>
      <c r="G214">
        <f t="shared" si="17"/>
        <v>1</v>
      </c>
      <c r="K214" t="s">
        <v>1207</v>
      </c>
      <c r="L214" t="s">
        <v>1207</v>
      </c>
      <c r="M214" t="s">
        <v>1207</v>
      </c>
    </row>
    <row r="215" spans="1:17" x14ac:dyDescent="0.25">
      <c r="A215" s="22" t="s">
        <v>70</v>
      </c>
      <c r="B215" s="1">
        <v>47639</v>
      </c>
      <c r="C215">
        <f t="shared" si="15"/>
        <v>1</v>
      </c>
      <c r="D215" t="str">
        <f t="shared" si="18"/>
        <v xml:space="preserve"> </v>
      </c>
      <c r="E215" t="str">
        <f t="shared" si="16"/>
        <v xml:space="preserve"> </v>
      </c>
      <c r="F215" t="str">
        <f t="shared" si="19"/>
        <v xml:space="preserve"> </v>
      </c>
      <c r="G215">
        <f t="shared" si="17"/>
        <v>1</v>
      </c>
      <c r="H215" s="163">
        <v>1.5574634228258361E-2</v>
      </c>
      <c r="I215" s="163">
        <v>1.7982745229748735E-2</v>
      </c>
      <c r="K215" t="s">
        <v>1207</v>
      </c>
      <c r="L215" t="s">
        <v>1207</v>
      </c>
      <c r="M215" t="s">
        <v>1207</v>
      </c>
      <c r="O215">
        <v>1</v>
      </c>
      <c r="Q215">
        <v>1</v>
      </c>
    </row>
    <row r="216" spans="1:17" x14ac:dyDescent="0.25">
      <c r="A216" s="22" t="s">
        <v>804</v>
      </c>
      <c r="B216" s="1">
        <v>19356</v>
      </c>
      <c r="C216" t="str">
        <f t="shared" si="15"/>
        <v xml:space="preserve"> </v>
      </c>
      <c r="D216">
        <f t="shared" si="18"/>
        <v>1</v>
      </c>
      <c r="E216" t="str">
        <f t="shared" si="16"/>
        <v xml:space="preserve"> </v>
      </c>
      <c r="F216" t="str">
        <f t="shared" si="19"/>
        <v xml:space="preserve"> </v>
      </c>
      <c r="G216">
        <f t="shared" si="17"/>
        <v>1</v>
      </c>
      <c r="K216" t="s">
        <v>1207</v>
      </c>
      <c r="L216" t="s">
        <v>1207</v>
      </c>
      <c r="M216" t="s">
        <v>1207</v>
      </c>
    </row>
    <row r="217" spans="1:17" x14ac:dyDescent="0.25">
      <c r="A217" s="22" t="s">
        <v>79</v>
      </c>
      <c r="B217" s="1">
        <v>28277</v>
      </c>
      <c r="C217" t="str">
        <f t="shared" si="15"/>
        <v xml:space="preserve"> </v>
      </c>
      <c r="D217">
        <f t="shared" si="18"/>
        <v>1</v>
      </c>
      <c r="E217" t="str">
        <f t="shared" si="16"/>
        <v xml:space="preserve"> </v>
      </c>
      <c r="F217" t="str">
        <f t="shared" si="19"/>
        <v xml:space="preserve"> </v>
      </c>
      <c r="G217">
        <f t="shared" si="17"/>
        <v>1</v>
      </c>
      <c r="K217" t="s">
        <v>1207</v>
      </c>
      <c r="L217" t="s">
        <v>1207</v>
      </c>
      <c r="M217" t="s">
        <v>1207</v>
      </c>
    </row>
    <row r="218" spans="1:17" x14ac:dyDescent="0.25">
      <c r="A218" s="22" t="s">
        <v>71</v>
      </c>
      <c r="B218" s="1">
        <v>52679</v>
      </c>
      <c r="C218" t="str">
        <f t="shared" si="15"/>
        <v xml:space="preserve"> </v>
      </c>
      <c r="D218" t="str">
        <f t="shared" si="18"/>
        <v xml:space="preserve"> </v>
      </c>
      <c r="E218">
        <f t="shared" si="16"/>
        <v>1</v>
      </c>
      <c r="F218" t="str">
        <f t="shared" si="19"/>
        <v xml:space="preserve"> </v>
      </c>
      <c r="G218">
        <f t="shared" si="17"/>
        <v>1</v>
      </c>
      <c r="K218" t="s">
        <v>1207</v>
      </c>
      <c r="L218" t="s">
        <v>1207</v>
      </c>
      <c r="M218" t="s">
        <v>1207</v>
      </c>
    </row>
    <row r="219" spans="1:17" x14ac:dyDescent="0.25">
      <c r="A219" s="22" t="s">
        <v>579</v>
      </c>
      <c r="B219" s="1">
        <v>73523</v>
      </c>
      <c r="C219" t="str">
        <f t="shared" si="15"/>
        <v xml:space="preserve"> </v>
      </c>
      <c r="D219" t="str">
        <f t="shared" si="18"/>
        <v xml:space="preserve"> </v>
      </c>
      <c r="E219" t="str">
        <f t="shared" si="16"/>
        <v xml:space="preserve"> </v>
      </c>
      <c r="F219">
        <f t="shared" si="19"/>
        <v>1</v>
      </c>
      <c r="G219">
        <f t="shared" si="17"/>
        <v>1</v>
      </c>
      <c r="K219" t="s">
        <v>1207</v>
      </c>
      <c r="L219" t="s">
        <v>1207</v>
      </c>
      <c r="M219" t="s">
        <v>1207</v>
      </c>
    </row>
    <row r="220" spans="1:17" x14ac:dyDescent="0.25">
      <c r="A220" s="22" t="s">
        <v>580</v>
      </c>
      <c r="B220" s="1">
        <v>49726</v>
      </c>
      <c r="C220">
        <f t="shared" si="15"/>
        <v>1</v>
      </c>
      <c r="D220" t="str">
        <f t="shared" si="18"/>
        <v xml:space="preserve"> </v>
      </c>
      <c r="E220" t="str">
        <f t="shared" si="16"/>
        <v xml:space="preserve"> </v>
      </c>
      <c r="F220" t="str">
        <f t="shared" si="19"/>
        <v xml:space="preserve"> </v>
      </c>
      <c r="G220">
        <f t="shared" si="17"/>
        <v>1</v>
      </c>
      <c r="K220" t="s">
        <v>1207</v>
      </c>
      <c r="L220" t="s">
        <v>1207</v>
      </c>
      <c r="M220" t="s">
        <v>1207</v>
      </c>
    </row>
    <row r="221" spans="1:17" x14ac:dyDescent="0.25">
      <c r="A221" s="22" t="s">
        <v>176</v>
      </c>
      <c r="B221" s="1">
        <v>46037</v>
      </c>
      <c r="C221">
        <f t="shared" si="15"/>
        <v>1</v>
      </c>
      <c r="D221" t="str">
        <f t="shared" si="18"/>
        <v xml:space="preserve"> </v>
      </c>
      <c r="E221" t="str">
        <f t="shared" si="16"/>
        <v xml:space="preserve"> </v>
      </c>
      <c r="F221" t="str">
        <f t="shared" si="19"/>
        <v xml:space="preserve"> </v>
      </c>
      <c r="G221">
        <f t="shared" si="17"/>
        <v>1</v>
      </c>
      <c r="K221" t="s">
        <v>1207</v>
      </c>
      <c r="L221" t="s">
        <v>1207</v>
      </c>
      <c r="M221" t="s">
        <v>1207</v>
      </c>
    </row>
    <row r="222" spans="1:17" x14ac:dyDescent="0.25">
      <c r="A222" s="22" t="s">
        <v>205</v>
      </c>
      <c r="B222" s="1">
        <v>40455</v>
      </c>
      <c r="C222">
        <f t="shared" si="15"/>
        <v>1</v>
      </c>
      <c r="D222" t="str">
        <f t="shared" si="18"/>
        <v xml:space="preserve"> </v>
      </c>
      <c r="E222" t="str">
        <f t="shared" si="16"/>
        <v xml:space="preserve"> </v>
      </c>
      <c r="F222" t="str">
        <f t="shared" si="19"/>
        <v xml:space="preserve"> </v>
      </c>
      <c r="G222">
        <f t="shared" si="17"/>
        <v>1</v>
      </c>
      <c r="H222" s="163">
        <v>7.4156470152020766E-3</v>
      </c>
      <c r="K222" t="s">
        <v>1207</v>
      </c>
      <c r="L222" t="s">
        <v>1207</v>
      </c>
      <c r="M222" t="s">
        <v>1207</v>
      </c>
    </row>
    <row r="223" spans="1:17" x14ac:dyDescent="0.25">
      <c r="A223" s="22" t="s">
        <v>177</v>
      </c>
      <c r="B223" s="1">
        <v>46037</v>
      </c>
      <c r="C223">
        <f t="shared" si="15"/>
        <v>1</v>
      </c>
      <c r="D223" t="str">
        <f t="shared" si="18"/>
        <v xml:space="preserve"> </v>
      </c>
      <c r="E223" t="str">
        <f t="shared" si="16"/>
        <v xml:space="preserve"> </v>
      </c>
      <c r="F223" t="str">
        <f t="shared" si="19"/>
        <v xml:space="preserve"> </v>
      </c>
      <c r="G223">
        <f t="shared" si="17"/>
        <v>1</v>
      </c>
      <c r="I223" s="163">
        <v>3.2321828094793323E-2</v>
      </c>
      <c r="K223" t="s">
        <v>1207</v>
      </c>
      <c r="L223">
        <v>1</v>
      </c>
      <c r="M223" t="s">
        <v>1207</v>
      </c>
      <c r="P223">
        <v>1</v>
      </c>
      <c r="Q223">
        <v>1</v>
      </c>
    </row>
    <row r="224" spans="1:17" x14ac:dyDescent="0.25">
      <c r="A224" s="22" t="s">
        <v>178</v>
      </c>
      <c r="B224" s="1">
        <v>57639</v>
      </c>
      <c r="C224" t="str">
        <f t="shared" si="15"/>
        <v xml:space="preserve"> </v>
      </c>
      <c r="D224" t="str">
        <f t="shared" si="18"/>
        <v xml:space="preserve"> </v>
      </c>
      <c r="E224" t="str">
        <f t="shared" si="16"/>
        <v xml:space="preserve"> </v>
      </c>
      <c r="F224">
        <f t="shared" si="19"/>
        <v>1</v>
      </c>
      <c r="G224">
        <f t="shared" si="17"/>
        <v>1</v>
      </c>
      <c r="K224" t="s">
        <v>1207</v>
      </c>
      <c r="L224" t="s">
        <v>1207</v>
      </c>
      <c r="M224" t="s">
        <v>1207</v>
      </c>
    </row>
    <row r="225" spans="1:19" x14ac:dyDescent="0.25">
      <c r="A225" s="22" t="s">
        <v>581</v>
      </c>
      <c r="B225" s="1">
        <v>25395</v>
      </c>
      <c r="C225" t="str">
        <f t="shared" si="15"/>
        <v xml:space="preserve"> </v>
      </c>
      <c r="D225">
        <f t="shared" si="18"/>
        <v>1</v>
      </c>
      <c r="E225" t="str">
        <f t="shared" si="16"/>
        <v xml:space="preserve"> </v>
      </c>
      <c r="F225" t="str">
        <f t="shared" si="19"/>
        <v xml:space="preserve"> </v>
      </c>
      <c r="G225">
        <f t="shared" si="17"/>
        <v>1</v>
      </c>
      <c r="K225" t="s">
        <v>1207</v>
      </c>
      <c r="L225" t="s">
        <v>1207</v>
      </c>
      <c r="M225" t="s">
        <v>1207</v>
      </c>
    </row>
    <row r="226" spans="1:19" x14ac:dyDescent="0.25">
      <c r="A226" s="22" t="s">
        <v>206</v>
      </c>
      <c r="B226" s="1">
        <v>35104</v>
      </c>
      <c r="C226" t="str">
        <f t="shared" si="15"/>
        <v xml:space="preserve"> </v>
      </c>
      <c r="D226">
        <f t="shared" si="18"/>
        <v>1</v>
      </c>
      <c r="E226" t="str">
        <f t="shared" si="16"/>
        <v xml:space="preserve"> </v>
      </c>
      <c r="F226" t="str">
        <f t="shared" si="19"/>
        <v xml:space="preserve"> </v>
      </c>
      <c r="G226">
        <f t="shared" si="17"/>
        <v>1</v>
      </c>
      <c r="K226" t="s">
        <v>1207</v>
      </c>
      <c r="L226" t="s">
        <v>1207</v>
      </c>
      <c r="M226" t="s">
        <v>1207</v>
      </c>
    </row>
    <row r="227" spans="1:19" x14ac:dyDescent="0.25">
      <c r="A227" s="22" t="s">
        <v>207</v>
      </c>
      <c r="B227" s="1">
        <v>35104</v>
      </c>
      <c r="C227" t="str">
        <f t="shared" ref="C227:C280" si="20">IF(AND(B227&lt;=51026,B227&gt;=38270),1," ")</f>
        <v xml:space="preserve"> </v>
      </c>
      <c r="D227">
        <f t="shared" si="18"/>
        <v>1</v>
      </c>
      <c r="E227" t="str">
        <f t="shared" ref="E227:E280" si="21">IF(AND(B227&lt;=54216,B227&gt;=51026),1," ")</f>
        <v xml:space="preserve"> </v>
      </c>
      <c r="F227" t="str">
        <f t="shared" si="19"/>
        <v xml:space="preserve"> </v>
      </c>
      <c r="G227">
        <f t="shared" ref="G227:G280" si="22">IF(B227&gt;0,1," ")</f>
        <v>1</v>
      </c>
      <c r="K227" t="s">
        <v>1207</v>
      </c>
      <c r="L227" t="s">
        <v>1207</v>
      </c>
      <c r="M227" t="s">
        <v>1207</v>
      </c>
    </row>
    <row r="228" spans="1:19" x14ac:dyDescent="0.25">
      <c r="A228" s="22" t="s">
        <v>179</v>
      </c>
      <c r="B228" s="1">
        <v>49306</v>
      </c>
      <c r="C228">
        <f t="shared" si="20"/>
        <v>1</v>
      </c>
      <c r="D228" t="str">
        <f t="shared" si="18"/>
        <v xml:space="preserve"> </v>
      </c>
      <c r="E228" t="str">
        <f t="shared" si="21"/>
        <v xml:space="preserve"> </v>
      </c>
      <c r="F228" t="str">
        <f t="shared" si="19"/>
        <v xml:space="preserve"> </v>
      </c>
      <c r="G228">
        <f t="shared" si="22"/>
        <v>1</v>
      </c>
      <c r="K228" t="s">
        <v>1207</v>
      </c>
      <c r="L228" t="s">
        <v>1207</v>
      </c>
      <c r="M228" t="s">
        <v>1207</v>
      </c>
    </row>
    <row r="229" spans="1:19" x14ac:dyDescent="0.25">
      <c r="A229" s="22" t="s">
        <v>582</v>
      </c>
      <c r="B229" s="1">
        <v>32500</v>
      </c>
      <c r="C229" t="str">
        <f t="shared" si="20"/>
        <v xml:space="preserve"> </v>
      </c>
      <c r="D229">
        <f t="shared" si="18"/>
        <v>1</v>
      </c>
      <c r="E229" t="str">
        <f t="shared" si="21"/>
        <v xml:space="preserve"> </v>
      </c>
      <c r="F229" t="str">
        <f t="shared" si="19"/>
        <v xml:space="preserve"> </v>
      </c>
      <c r="G229">
        <f t="shared" si="22"/>
        <v>1</v>
      </c>
      <c r="H229" s="163">
        <v>5.5753846153846154E-2</v>
      </c>
      <c r="K229">
        <v>1</v>
      </c>
      <c r="L229" t="s">
        <v>1207</v>
      </c>
      <c r="M229" t="s">
        <v>1207</v>
      </c>
      <c r="R229">
        <v>1</v>
      </c>
    </row>
    <row r="230" spans="1:19" x14ac:dyDescent="0.25">
      <c r="A230" s="22" t="s">
        <v>80</v>
      </c>
      <c r="B230" s="1">
        <v>48542</v>
      </c>
      <c r="C230">
        <f t="shared" si="20"/>
        <v>1</v>
      </c>
      <c r="D230" t="str">
        <f t="shared" si="18"/>
        <v xml:space="preserve"> </v>
      </c>
      <c r="E230" t="str">
        <f t="shared" si="21"/>
        <v xml:space="preserve"> </v>
      </c>
      <c r="F230" t="str">
        <f t="shared" si="19"/>
        <v xml:space="preserve"> </v>
      </c>
      <c r="G230">
        <f t="shared" si="22"/>
        <v>1</v>
      </c>
      <c r="K230" t="s">
        <v>1207</v>
      </c>
      <c r="L230" t="s">
        <v>1207</v>
      </c>
      <c r="M230" t="s">
        <v>1207</v>
      </c>
    </row>
    <row r="231" spans="1:19" x14ac:dyDescent="0.25">
      <c r="A231" s="22" t="s">
        <v>583</v>
      </c>
      <c r="B231" s="1">
        <v>62750</v>
      </c>
      <c r="C231" t="str">
        <f t="shared" si="20"/>
        <v xml:space="preserve"> </v>
      </c>
      <c r="D231" t="str">
        <f t="shared" si="18"/>
        <v xml:space="preserve"> </v>
      </c>
      <c r="E231" t="str">
        <f t="shared" si="21"/>
        <v xml:space="preserve"> </v>
      </c>
      <c r="F231">
        <f t="shared" si="19"/>
        <v>1</v>
      </c>
      <c r="G231">
        <f t="shared" si="22"/>
        <v>1</v>
      </c>
      <c r="K231" t="s">
        <v>1207</v>
      </c>
      <c r="L231" t="s">
        <v>1207</v>
      </c>
      <c r="M231" t="s">
        <v>1207</v>
      </c>
    </row>
    <row r="232" spans="1:19" x14ac:dyDescent="0.25">
      <c r="A232" s="22" t="s">
        <v>584</v>
      </c>
      <c r="B232" s="1">
        <v>62750</v>
      </c>
      <c r="C232" t="str">
        <f t="shared" si="20"/>
        <v xml:space="preserve"> </v>
      </c>
      <c r="D232" t="str">
        <f t="shared" si="18"/>
        <v xml:space="preserve"> </v>
      </c>
      <c r="E232" t="str">
        <f t="shared" si="21"/>
        <v xml:space="preserve"> </v>
      </c>
      <c r="F232">
        <f t="shared" si="19"/>
        <v>1</v>
      </c>
      <c r="G232">
        <f t="shared" si="22"/>
        <v>1</v>
      </c>
      <c r="K232" t="s">
        <v>1207</v>
      </c>
      <c r="L232" t="s">
        <v>1207</v>
      </c>
      <c r="M232" t="s">
        <v>1207</v>
      </c>
    </row>
    <row r="233" spans="1:19" x14ac:dyDescent="0.25">
      <c r="A233" s="22" t="s">
        <v>108</v>
      </c>
      <c r="B233" s="1">
        <v>51277</v>
      </c>
      <c r="C233" t="str">
        <f t="shared" si="20"/>
        <v xml:space="preserve"> </v>
      </c>
      <c r="D233" t="str">
        <f t="shared" si="18"/>
        <v xml:space="preserve"> </v>
      </c>
      <c r="E233">
        <f t="shared" si="21"/>
        <v>1</v>
      </c>
      <c r="F233" t="str">
        <f t="shared" si="19"/>
        <v xml:space="preserve"> </v>
      </c>
      <c r="G233">
        <f t="shared" si="22"/>
        <v>1</v>
      </c>
      <c r="H233" s="163">
        <v>2.9252881408818772E-2</v>
      </c>
      <c r="K233">
        <v>1</v>
      </c>
      <c r="L233" t="s">
        <v>1207</v>
      </c>
      <c r="M233" t="s">
        <v>1207</v>
      </c>
      <c r="S233">
        <v>1</v>
      </c>
    </row>
    <row r="234" spans="1:19" x14ac:dyDescent="0.25">
      <c r="A234" s="22" t="s">
        <v>72</v>
      </c>
      <c r="B234" s="1">
        <v>50417</v>
      </c>
      <c r="C234">
        <f t="shared" si="20"/>
        <v>1</v>
      </c>
      <c r="D234" t="str">
        <f t="shared" si="18"/>
        <v xml:space="preserve"> </v>
      </c>
      <c r="E234" t="str">
        <f t="shared" si="21"/>
        <v xml:space="preserve"> </v>
      </c>
      <c r="F234" t="str">
        <f t="shared" si="19"/>
        <v xml:space="preserve"> </v>
      </c>
      <c r="G234">
        <f t="shared" si="22"/>
        <v>1</v>
      </c>
      <c r="K234" t="s">
        <v>1207</v>
      </c>
      <c r="L234" t="s">
        <v>1207</v>
      </c>
      <c r="M234" t="s">
        <v>1207</v>
      </c>
    </row>
    <row r="235" spans="1:19" x14ac:dyDescent="0.25">
      <c r="A235" s="22" t="s">
        <v>180</v>
      </c>
      <c r="B235" s="1">
        <v>99141</v>
      </c>
      <c r="C235" t="str">
        <f t="shared" si="20"/>
        <v xml:space="preserve"> </v>
      </c>
      <c r="D235" t="str">
        <f t="shared" si="18"/>
        <v xml:space="preserve"> </v>
      </c>
      <c r="E235" t="str">
        <f t="shared" si="21"/>
        <v xml:space="preserve"> </v>
      </c>
      <c r="F235">
        <f t="shared" si="19"/>
        <v>1</v>
      </c>
      <c r="G235">
        <f t="shared" si="22"/>
        <v>1</v>
      </c>
      <c r="J235" s="163">
        <v>1.5129966411474566E-2</v>
      </c>
      <c r="K235" t="s">
        <v>1207</v>
      </c>
      <c r="L235" t="s">
        <v>1207</v>
      </c>
      <c r="M235" t="s">
        <v>1207</v>
      </c>
    </row>
    <row r="236" spans="1:19" x14ac:dyDescent="0.25">
      <c r="A236" s="22" t="s">
        <v>585</v>
      </c>
      <c r="B236" s="1">
        <v>52396</v>
      </c>
      <c r="C236" t="str">
        <f t="shared" si="20"/>
        <v xml:space="preserve"> </v>
      </c>
      <c r="D236" t="str">
        <f t="shared" si="18"/>
        <v xml:space="preserve"> </v>
      </c>
      <c r="E236">
        <f t="shared" si="21"/>
        <v>1</v>
      </c>
      <c r="F236" t="str">
        <f t="shared" si="19"/>
        <v xml:space="preserve"> </v>
      </c>
      <c r="G236">
        <f t="shared" si="22"/>
        <v>1</v>
      </c>
      <c r="K236" t="s">
        <v>1207</v>
      </c>
      <c r="L236" t="s">
        <v>1207</v>
      </c>
      <c r="M236" t="s">
        <v>1207</v>
      </c>
    </row>
    <row r="237" spans="1:19" x14ac:dyDescent="0.25">
      <c r="A237" s="22" t="s">
        <v>575</v>
      </c>
      <c r="B237" s="1">
        <v>49732</v>
      </c>
      <c r="C237">
        <f t="shared" si="20"/>
        <v>1</v>
      </c>
      <c r="D237" t="str">
        <f t="shared" si="18"/>
        <v xml:space="preserve"> </v>
      </c>
      <c r="E237" t="str">
        <f t="shared" si="21"/>
        <v xml:space="preserve"> </v>
      </c>
      <c r="F237" t="str">
        <f t="shared" si="19"/>
        <v xml:space="preserve"> </v>
      </c>
      <c r="G237">
        <f t="shared" si="22"/>
        <v>1</v>
      </c>
      <c r="K237" t="s">
        <v>1207</v>
      </c>
      <c r="L237" t="s">
        <v>1207</v>
      </c>
      <c r="M237" t="s">
        <v>1207</v>
      </c>
    </row>
    <row r="238" spans="1:19" x14ac:dyDescent="0.25">
      <c r="A238" s="22" t="s">
        <v>208</v>
      </c>
      <c r="B238" s="1">
        <v>32321</v>
      </c>
      <c r="C238" t="str">
        <f t="shared" si="20"/>
        <v xml:space="preserve"> </v>
      </c>
      <c r="D238">
        <f t="shared" si="18"/>
        <v>1</v>
      </c>
      <c r="E238" t="str">
        <f t="shared" si="21"/>
        <v xml:space="preserve"> </v>
      </c>
      <c r="F238" t="str">
        <f t="shared" si="19"/>
        <v xml:space="preserve"> </v>
      </c>
      <c r="G238">
        <f t="shared" si="22"/>
        <v>1</v>
      </c>
      <c r="H238" s="163">
        <v>9.2818910305993013E-3</v>
      </c>
      <c r="K238" t="s">
        <v>1207</v>
      </c>
      <c r="L238" t="s">
        <v>1207</v>
      </c>
      <c r="M238" t="s">
        <v>1207</v>
      </c>
    </row>
    <row r="239" spans="1:19" x14ac:dyDescent="0.25">
      <c r="A239" s="22" t="s">
        <v>139</v>
      </c>
      <c r="B239" s="1">
        <v>46037</v>
      </c>
      <c r="C239">
        <f t="shared" si="20"/>
        <v>1</v>
      </c>
      <c r="D239" t="str">
        <f t="shared" si="18"/>
        <v xml:space="preserve"> </v>
      </c>
      <c r="E239" t="str">
        <f t="shared" si="21"/>
        <v xml:space="preserve"> </v>
      </c>
      <c r="F239" t="str">
        <f t="shared" si="19"/>
        <v xml:space="preserve"> </v>
      </c>
      <c r="G239">
        <f t="shared" si="22"/>
        <v>1</v>
      </c>
      <c r="K239" t="s">
        <v>1207</v>
      </c>
      <c r="L239" t="s">
        <v>1207</v>
      </c>
      <c r="M239" t="s">
        <v>1207</v>
      </c>
    </row>
    <row r="240" spans="1:19" x14ac:dyDescent="0.25">
      <c r="A240" s="22" t="s">
        <v>181</v>
      </c>
      <c r="B240" s="1">
        <v>46037</v>
      </c>
      <c r="C240">
        <f t="shared" si="20"/>
        <v>1</v>
      </c>
      <c r="D240" t="str">
        <f t="shared" si="18"/>
        <v xml:space="preserve"> </v>
      </c>
      <c r="E240" t="str">
        <f t="shared" si="21"/>
        <v xml:space="preserve"> </v>
      </c>
      <c r="F240" t="str">
        <f t="shared" si="19"/>
        <v xml:space="preserve"> </v>
      </c>
      <c r="G240">
        <f t="shared" si="22"/>
        <v>1</v>
      </c>
      <c r="K240" t="s">
        <v>1207</v>
      </c>
      <c r="L240" t="s">
        <v>1207</v>
      </c>
      <c r="M240" t="s">
        <v>1207</v>
      </c>
    </row>
    <row r="241" spans="1:18" x14ac:dyDescent="0.25">
      <c r="A241" s="22" t="s">
        <v>140</v>
      </c>
      <c r="B241" s="1">
        <v>25493</v>
      </c>
      <c r="C241" t="str">
        <f t="shared" si="20"/>
        <v xml:space="preserve"> </v>
      </c>
      <c r="D241">
        <f t="shared" si="18"/>
        <v>1</v>
      </c>
      <c r="E241" t="str">
        <f t="shared" si="21"/>
        <v xml:space="preserve"> </v>
      </c>
      <c r="F241" t="str">
        <f t="shared" si="19"/>
        <v xml:space="preserve"> </v>
      </c>
      <c r="G241">
        <f t="shared" si="22"/>
        <v>1</v>
      </c>
      <c r="H241" s="163">
        <v>3.2479504177617385E-2</v>
      </c>
      <c r="K241">
        <v>1</v>
      </c>
      <c r="L241" t="s">
        <v>1207</v>
      </c>
      <c r="M241" t="s">
        <v>1207</v>
      </c>
      <c r="R241">
        <v>1</v>
      </c>
    </row>
    <row r="242" spans="1:18" x14ac:dyDescent="0.25">
      <c r="A242" s="22" t="s">
        <v>586</v>
      </c>
      <c r="B242" s="1">
        <v>18125</v>
      </c>
      <c r="C242" t="str">
        <f t="shared" si="20"/>
        <v xml:space="preserve"> </v>
      </c>
      <c r="D242">
        <f t="shared" si="18"/>
        <v>1</v>
      </c>
      <c r="E242" t="str">
        <f t="shared" si="21"/>
        <v xml:space="preserve"> </v>
      </c>
      <c r="F242" t="str">
        <f t="shared" si="19"/>
        <v xml:space="preserve"> </v>
      </c>
      <c r="G242">
        <f t="shared" si="22"/>
        <v>1</v>
      </c>
      <c r="K242" t="s">
        <v>1207</v>
      </c>
      <c r="L242" t="s">
        <v>1207</v>
      </c>
      <c r="M242" t="s">
        <v>1207</v>
      </c>
    </row>
    <row r="243" spans="1:18" x14ac:dyDescent="0.25">
      <c r="A243" s="22" t="s">
        <v>109</v>
      </c>
      <c r="B243" s="1">
        <v>51277</v>
      </c>
      <c r="C243" t="str">
        <f t="shared" si="20"/>
        <v xml:space="preserve"> </v>
      </c>
      <c r="D243" t="str">
        <f t="shared" ref="D243:D303" si="23">IF(B243&lt;38270,1," ")</f>
        <v xml:space="preserve"> </v>
      </c>
      <c r="E243">
        <f t="shared" si="21"/>
        <v>1</v>
      </c>
      <c r="F243" t="str">
        <f t="shared" si="19"/>
        <v xml:space="preserve"> </v>
      </c>
      <c r="G243">
        <f t="shared" si="22"/>
        <v>1</v>
      </c>
      <c r="H243" s="163">
        <v>1.7668740370926538E-2</v>
      </c>
      <c r="K243" t="s">
        <v>1207</v>
      </c>
      <c r="L243" t="s">
        <v>1207</v>
      </c>
      <c r="M243" t="s">
        <v>1207</v>
      </c>
    </row>
    <row r="244" spans="1:18" x14ac:dyDescent="0.25">
      <c r="A244" s="22" t="s">
        <v>141</v>
      </c>
      <c r="B244" s="1">
        <v>25493</v>
      </c>
      <c r="C244" t="str">
        <f t="shared" si="20"/>
        <v xml:space="preserve"> </v>
      </c>
      <c r="D244">
        <f t="shared" si="23"/>
        <v>1</v>
      </c>
      <c r="E244" t="str">
        <f t="shared" si="21"/>
        <v xml:space="preserve"> </v>
      </c>
      <c r="F244" t="str">
        <f t="shared" ref="F244:F304" si="24">IF(B244&gt;54215,1," ")</f>
        <v xml:space="preserve"> </v>
      </c>
      <c r="G244">
        <f t="shared" si="22"/>
        <v>1</v>
      </c>
      <c r="K244" t="s">
        <v>1207</v>
      </c>
      <c r="L244" t="s">
        <v>1207</v>
      </c>
      <c r="M244" t="s">
        <v>1207</v>
      </c>
    </row>
    <row r="245" spans="1:18" x14ac:dyDescent="0.25">
      <c r="A245" s="22" t="s">
        <v>142</v>
      </c>
      <c r="B245" s="1">
        <v>18125</v>
      </c>
      <c r="C245" t="str">
        <f t="shared" si="20"/>
        <v xml:space="preserve"> </v>
      </c>
      <c r="D245">
        <f t="shared" si="23"/>
        <v>1</v>
      </c>
      <c r="E245" t="str">
        <f t="shared" si="21"/>
        <v xml:space="preserve"> </v>
      </c>
      <c r="F245" t="str">
        <f t="shared" si="24"/>
        <v xml:space="preserve"> </v>
      </c>
      <c r="G245">
        <f t="shared" si="22"/>
        <v>1</v>
      </c>
      <c r="K245" t="s">
        <v>1207</v>
      </c>
      <c r="L245" t="s">
        <v>1207</v>
      </c>
      <c r="M245" t="s">
        <v>1207</v>
      </c>
    </row>
    <row r="246" spans="1:18" x14ac:dyDescent="0.25">
      <c r="A246" s="22" t="s">
        <v>182</v>
      </c>
      <c r="B246" s="1">
        <v>37411</v>
      </c>
      <c r="C246" t="str">
        <f t="shared" si="20"/>
        <v xml:space="preserve"> </v>
      </c>
      <c r="D246">
        <f t="shared" si="23"/>
        <v>1</v>
      </c>
      <c r="E246" t="str">
        <f t="shared" si="21"/>
        <v xml:space="preserve"> </v>
      </c>
      <c r="F246" t="str">
        <f t="shared" si="24"/>
        <v xml:space="preserve"> </v>
      </c>
      <c r="G246">
        <f t="shared" si="22"/>
        <v>1</v>
      </c>
      <c r="K246" t="s">
        <v>1207</v>
      </c>
      <c r="L246" t="s">
        <v>1207</v>
      </c>
      <c r="M246" t="s">
        <v>1207</v>
      </c>
    </row>
    <row r="247" spans="1:18" x14ac:dyDescent="0.25">
      <c r="A247" s="42" t="s">
        <v>37</v>
      </c>
      <c r="B247" s="1">
        <v>42944</v>
      </c>
      <c r="C247">
        <f t="shared" si="20"/>
        <v>1</v>
      </c>
      <c r="D247" t="str">
        <f t="shared" si="23"/>
        <v xml:space="preserve"> </v>
      </c>
      <c r="E247" t="str">
        <f t="shared" si="21"/>
        <v xml:space="preserve"> </v>
      </c>
      <c r="F247" t="str">
        <f t="shared" si="24"/>
        <v xml:space="preserve"> </v>
      </c>
      <c r="G247">
        <f t="shared" si="22"/>
        <v>1</v>
      </c>
      <c r="K247" t="s">
        <v>1207</v>
      </c>
      <c r="L247" t="s">
        <v>1207</v>
      </c>
      <c r="M247" t="s">
        <v>1207</v>
      </c>
    </row>
    <row r="248" spans="1:18" x14ac:dyDescent="0.25">
      <c r="A248" s="23" t="s">
        <v>587</v>
      </c>
      <c r="B248" s="1">
        <v>46037</v>
      </c>
      <c r="C248">
        <f t="shared" si="20"/>
        <v>1</v>
      </c>
      <c r="D248" t="str">
        <f t="shared" si="23"/>
        <v xml:space="preserve"> </v>
      </c>
      <c r="E248" t="str">
        <f t="shared" si="21"/>
        <v xml:space="preserve"> </v>
      </c>
      <c r="F248" t="str">
        <f t="shared" si="24"/>
        <v xml:space="preserve"> </v>
      </c>
      <c r="G248">
        <f t="shared" si="22"/>
        <v>1</v>
      </c>
      <c r="K248" t="s">
        <v>1207</v>
      </c>
      <c r="L248" t="s">
        <v>1207</v>
      </c>
      <c r="M248" t="s">
        <v>1207</v>
      </c>
    </row>
    <row r="249" spans="1:18" x14ac:dyDescent="0.25">
      <c r="A249" s="23" t="s">
        <v>588</v>
      </c>
      <c r="B249" s="1">
        <v>46037</v>
      </c>
      <c r="C249">
        <f t="shared" si="20"/>
        <v>1</v>
      </c>
      <c r="D249" t="str">
        <f t="shared" si="23"/>
        <v xml:space="preserve"> </v>
      </c>
      <c r="E249" t="str">
        <f t="shared" si="21"/>
        <v xml:space="preserve"> </v>
      </c>
      <c r="F249" t="str">
        <f t="shared" si="24"/>
        <v xml:space="preserve"> </v>
      </c>
      <c r="G249">
        <f t="shared" si="22"/>
        <v>1</v>
      </c>
      <c r="K249" t="s">
        <v>1207</v>
      </c>
      <c r="L249" t="s">
        <v>1207</v>
      </c>
      <c r="M249" t="s">
        <v>1207</v>
      </c>
    </row>
    <row r="250" spans="1:18" x14ac:dyDescent="0.25">
      <c r="A250" s="23" t="s">
        <v>589</v>
      </c>
      <c r="B250" s="1">
        <v>46037</v>
      </c>
      <c r="C250">
        <f t="shared" si="20"/>
        <v>1</v>
      </c>
      <c r="D250" t="str">
        <f t="shared" si="23"/>
        <v xml:space="preserve"> </v>
      </c>
      <c r="E250" t="str">
        <f t="shared" si="21"/>
        <v xml:space="preserve"> </v>
      </c>
      <c r="F250" t="str">
        <f t="shared" si="24"/>
        <v xml:space="preserve"> </v>
      </c>
      <c r="G250">
        <f t="shared" si="22"/>
        <v>1</v>
      </c>
      <c r="K250" t="s">
        <v>1207</v>
      </c>
      <c r="L250" t="s">
        <v>1207</v>
      </c>
      <c r="M250" t="s">
        <v>1207</v>
      </c>
    </row>
    <row r="251" spans="1:18" x14ac:dyDescent="0.25">
      <c r="A251" s="22" t="s">
        <v>183</v>
      </c>
      <c r="B251" s="1">
        <v>46037</v>
      </c>
      <c r="C251">
        <f t="shared" si="20"/>
        <v>1</v>
      </c>
      <c r="D251" t="str">
        <f t="shared" si="23"/>
        <v xml:space="preserve"> </v>
      </c>
      <c r="E251" t="str">
        <f t="shared" si="21"/>
        <v xml:space="preserve"> </v>
      </c>
      <c r="F251" t="str">
        <f t="shared" si="24"/>
        <v xml:space="preserve"> </v>
      </c>
      <c r="G251">
        <f t="shared" si="22"/>
        <v>1</v>
      </c>
      <c r="I251" s="163">
        <v>2.6065990399026871E-2</v>
      </c>
      <c r="K251" t="s">
        <v>1207</v>
      </c>
      <c r="L251">
        <v>1</v>
      </c>
      <c r="M251" t="s">
        <v>1207</v>
      </c>
      <c r="P251">
        <v>1</v>
      </c>
      <c r="Q251">
        <v>1</v>
      </c>
    </row>
    <row r="252" spans="1:18" x14ac:dyDescent="0.25">
      <c r="A252" s="22" t="s">
        <v>184</v>
      </c>
      <c r="B252" s="1">
        <v>41389</v>
      </c>
      <c r="C252">
        <f t="shared" si="20"/>
        <v>1</v>
      </c>
      <c r="D252" t="str">
        <f t="shared" si="23"/>
        <v xml:space="preserve"> </v>
      </c>
      <c r="E252" t="str">
        <f t="shared" si="21"/>
        <v xml:space="preserve"> </v>
      </c>
      <c r="F252" t="str">
        <f t="shared" si="24"/>
        <v xml:space="preserve"> </v>
      </c>
      <c r="G252">
        <f t="shared" si="22"/>
        <v>1</v>
      </c>
      <c r="H252" s="163">
        <v>7.2483026891202972E-3</v>
      </c>
      <c r="K252" t="s">
        <v>1207</v>
      </c>
      <c r="L252" t="s">
        <v>1207</v>
      </c>
      <c r="M252" t="s">
        <v>1207</v>
      </c>
    </row>
    <row r="253" spans="1:18" x14ac:dyDescent="0.25">
      <c r="A253" s="22" t="s">
        <v>185</v>
      </c>
      <c r="B253" s="1">
        <v>46037</v>
      </c>
      <c r="C253">
        <f t="shared" si="20"/>
        <v>1</v>
      </c>
      <c r="D253" t="str">
        <f t="shared" si="23"/>
        <v xml:space="preserve"> </v>
      </c>
      <c r="E253" t="str">
        <f t="shared" si="21"/>
        <v xml:space="preserve"> </v>
      </c>
      <c r="F253" t="str">
        <f t="shared" si="24"/>
        <v xml:space="preserve"> </v>
      </c>
      <c r="G253">
        <f t="shared" si="22"/>
        <v>1</v>
      </c>
      <c r="K253" t="s">
        <v>1207</v>
      </c>
      <c r="L253" t="s">
        <v>1207</v>
      </c>
      <c r="M253" t="s">
        <v>1207</v>
      </c>
    </row>
    <row r="254" spans="1:18" x14ac:dyDescent="0.25">
      <c r="A254" s="22" t="s">
        <v>590</v>
      </c>
      <c r="B254" s="1">
        <v>46037</v>
      </c>
      <c r="C254">
        <f t="shared" si="20"/>
        <v>1</v>
      </c>
      <c r="D254" t="str">
        <f t="shared" si="23"/>
        <v xml:space="preserve"> </v>
      </c>
      <c r="E254" t="str">
        <f t="shared" si="21"/>
        <v xml:space="preserve"> </v>
      </c>
      <c r="F254" t="str">
        <f t="shared" si="24"/>
        <v xml:space="preserve"> </v>
      </c>
      <c r="G254">
        <f t="shared" si="22"/>
        <v>1</v>
      </c>
      <c r="K254" t="s">
        <v>1207</v>
      </c>
      <c r="L254" t="s">
        <v>1207</v>
      </c>
      <c r="M254" t="s">
        <v>1207</v>
      </c>
    </row>
    <row r="255" spans="1:18" x14ac:dyDescent="0.25">
      <c r="A255" s="22" t="s">
        <v>591</v>
      </c>
      <c r="B255" s="1">
        <v>99141</v>
      </c>
      <c r="C255" t="str">
        <f t="shared" si="20"/>
        <v xml:space="preserve"> </v>
      </c>
      <c r="D255" t="str">
        <f t="shared" si="23"/>
        <v xml:space="preserve"> </v>
      </c>
      <c r="E255" t="str">
        <f t="shared" si="21"/>
        <v xml:space="preserve"> </v>
      </c>
      <c r="F255">
        <f t="shared" si="24"/>
        <v>1</v>
      </c>
      <c r="G255">
        <f t="shared" si="22"/>
        <v>1</v>
      </c>
      <c r="K255" t="s">
        <v>1207</v>
      </c>
      <c r="L255" t="s">
        <v>1207</v>
      </c>
      <c r="M255" t="s">
        <v>1207</v>
      </c>
    </row>
    <row r="256" spans="1:18" x14ac:dyDescent="0.25">
      <c r="A256" s="23" t="s">
        <v>506</v>
      </c>
      <c r="B256" s="9">
        <v>50417</v>
      </c>
      <c r="C256">
        <f t="shared" si="20"/>
        <v>1</v>
      </c>
      <c r="D256" t="str">
        <f t="shared" si="23"/>
        <v xml:space="preserve"> </v>
      </c>
      <c r="E256" t="str">
        <f t="shared" si="21"/>
        <v xml:space="preserve"> </v>
      </c>
      <c r="F256" t="str">
        <f t="shared" si="24"/>
        <v xml:space="preserve"> </v>
      </c>
      <c r="G256">
        <f t="shared" si="22"/>
        <v>1</v>
      </c>
      <c r="K256" t="s">
        <v>1207</v>
      </c>
      <c r="L256" t="s">
        <v>1207</v>
      </c>
      <c r="M256" t="s">
        <v>1207</v>
      </c>
    </row>
    <row r="257" spans="1:13" x14ac:dyDescent="0.25">
      <c r="A257" s="22" t="s">
        <v>186</v>
      </c>
      <c r="B257" s="1">
        <v>37411</v>
      </c>
      <c r="C257" t="str">
        <f t="shared" si="20"/>
        <v xml:space="preserve"> </v>
      </c>
      <c r="D257">
        <f t="shared" si="23"/>
        <v>1</v>
      </c>
      <c r="E257" t="str">
        <f t="shared" si="21"/>
        <v xml:space="preserve"> </v>
      </c>
      <c r="F257" t="str">
        <f t="shared" si="24"/>
        <v xml:space="preserve"> </v>
      </c>
      <c r="G257">
        <f t="shared" si="22"/>
        <v>1</v>
      </c>
      <c r="H257" s="163">
        <v>2.4217476143380288E-2</v>
      </c>
      <c r="K257" t="s">
        <v>1207</v>
      </c>
      <c r="L257" t="s">
        <v>1207</v>
      </c>
      <c r="M257" t="s">
        <v>1207</v>
      </c>
    </row>
    <row r="258" spans="1:13" x14ac:dyDescent="0.25">
      <c r="A258" s="22" t="s">
        <v>187</v>
      </c>
      <c r="B258" s="1">
        <v>46037</v>
      </c>
      <c r="C258">
        <f t="shared" si="20"/>
        <v>1</v>
      </c>
      <c r="D258" t="str">
        <f t="shared" si="23"/>
        <v xml:space="preserve"> </v>
      </c>
      <c r="E258" t="str">
        <f t="shared" si="21"/>
        <v xml:space="preserve"> </v>
      </c>
      <c r="F258" t="str">
        <f t="shared" si="24"/>
        <v xml:space="preserve"> </v>
      </c>
      <c r="G258">
        <f t="shared" si="22"/>
        <v>1</v>
      </c>
      <c r="K258" t="s">
        <v>1207</v>
      </c>
      <c r="L258" t="s">
        <v>1207</v>
      </c>
      <c r="M258" t="s">
        <v>1207</v>
      </c>
    </row>
    <row r="259" spans="1:13" x14ac:dyDescent="0.25">
      <c r="A259" s="22" t="s">
        <v>592</v>
      </c>
      <c r="B259" s="1">
        <v>61786</v>
      </c>
      <c r="C259" t="str">
        <f t="shared" si="20"/>
        <v xml:space="preserve"> </v>
      </c>
      <c r="D259" t="str">
        <f t="shared" si="23"/>
        <v xml:space="preserve"> </v>
      </c>
      <c r="E259" t="str">
        <f t="shared" si="21"/>
        <v xml:space="preserve"> </v>
      </c>
      <c r="F259">
        <f t="shared" si="24"/>
        <v>1</v>
      </c>
      <c r="G259">
        <f t="shared" si="22"/>
        <v>1</v>
      </c>
      <c r="K259" t="s">
        <v>1207</v>
      </c>
      <c r="L259" t="s">
        <v>1207</v>
      </c>
      <c r="M259" t="s">
        <v>1207</v>
      </c>
    </row>
    <row r="260" spans="1:13" x14ac:dyDescent="0.25">
      <c r="A260" s="22" t="s">
        <v>593</v>
      </c>
      <c r="B260" s="1">
        <v>65516</v>
      </c>
      <c r="C260" t="str">
        <f t="shared" si="20"/>
        <v xml:space="preserve"> </v>
      </c>
      <c r="D260" t="str">
        <f t="shared" si="23"/>
        <v xml:space="preserve"> </v>
      </c>
      <c r="E260" t="str">
        <f t="shared" si="21"/>
        <v xml:space="preserve"> </v>
      </c>
      <c r="F260">
        <f t="shared" si="24"/>
        <v>1</v>
      </c>
      <c r="G260">
        <f t="shared" si="22"/>
        <v>1</v>
      </c>
      <c r="K260" t="s">
        <v>1207</v>
      </c>
      <c r="L260" t="s">
        <v>1207</v>
      </c>
      <c r="M260" t="s">
        <v>1207</v>
      </c>
    </row>
    <row r="261" spans="1:13" x14ac:dyDescent="0.25">
      <c r="A261" s="22" t="s">
        <v>594</v>
      </c>
      <c r="B261" s="1">
        <v>46037</v>
      </c>
      <c r="C261">
        <f t="shared" si="20"/>
        <v>1</v>
      </c>
      <c r="D261" t="str">
        <f t="shared" si="23"/>
        <v xml:space="preserve"> </v>
      </c>
      <c r="E261" t="str">
        <f t="shared" si="21"/>
        <v xml:space="preserve"> </v>
      </c>
      <c r="F261" t="str">
        <f t="shared" si="24"/>
        <v xml:space="preserve"> </v>
      </c>
      <c r="G261">
        <f t="shared" si="22"/>
        <v>1</v>
      </c>
      <c r="K261" t="s">
        <v>1207</v>
      </c>
      <c r="L261" t="s">
        <v>1207</v>
      </c>
      <c r="M261" t="s">
        <v>1207</v>
      </c>
    </row>
    <row r="262" spans="1:13" x14ac:dyDescent="0.25">
      <c r="A262" s="22" t="s">
        <v>595</v>
      </c>
      <c r="B262" s="1">
        <v>41389</v>
      </c>
      <c r="C262">
        <f t="shared" si="20"/>
        <v>1</v>
      </c>
      <c r="D262" t="str">
        <f t="shared" si="23"/>
        <v xml:space="preserve"> </v>
      </c>
      <c r="E262" t="str">
        <f t="shared" si="21"/>
        <v xml:space="preserve"> </v>
      </c>
      <c r="F262" t="str">
        <f t="shared" si="24"/>
        <v xml:space="preserve"> </v>
      </c>
      <c r="G262">
        <f t="shared" si="22"/>
        <v>1</v>
      </c>
      <c r="K262" t="s">
        <v>1207</v>
      </c>
      <c r="L262" t="s">
        <v>1207</v>
      </c>
      <c r="M262" t="s">
        <v>1207</v>
      </c>
    </row>
    <row r="263" spans="1:13" x14ac:dyDescent="0.25">
      <c r="A263" s="22" t="s">
        <v>188</v>
      </c>
      <c r="B263" s="1">
        <v>46037</v>
      </c>
      <c r="C263">
        <f t="shared" si="20"/>
        <v>1</v>
      </c>
      <c r="D263" t="str">
        <f t="shared" si="23"/>
        <v xml:space="preserve"> </v>
      </c>
      <c r="E263" t="str">
        <f t="shared" si="21"/>
        <v xml:space="preserve"> </v>
      </c>
      <c r="F263" t="str">
        <f t="shared" si="24"/>
        <v xml:space="preserve"> </v>
      </c>
      <c r="G263">
        <f t="shared" si="22"/>
        <v>1</v>
      </c>
      <c r="H263" s="163">
        <v>6.5164975997567178E-3</v>
      </c>
      <c r="K263" t="s">
        <v>1207</v>
      </c>
      <c r="L263" t="s">
        <v>1207</v>
      </c>
      <c r="M263" t="s">
        <v>1207</v>
      </c>
    </row>
    <row r="264" spans="1:13" x14ac:dyDescent="0.25">
      <c r="A264" s="22" t="s">
        <v>110</v>
      </c>
      <c r="B264" s="1">
        <v>51277</v>
      </c>
      <c r="C264" t="str">
        <f t="shared" si="20"/>
        <v xml:space="preserve"> </v>
      </c>
      <c r="D264" t="str">
        <f t="shared" si="23"/>
        <v xml:space="preserve"> </v>
      </c>
      <c r="E264">
        <f t="shared" si="21"/>
        <v>1</v>
      </c>
      <c r="F264" t="str">
        <f t="shared" si="24"/>
        <v xml:space="preserve"> </v>
      </c>
      <c r="G264">
        <f t="shared" si="22"/>
        <v>1</v>
      </c>
      <c r="H264" s="163">
        <v>1.7668740370926538E-2</v>
      </c>
      <c r="K264" t="s">
        <v>1207</v>
      </c>
      <c r="L264" t="s">
        <v>1207</v>
      </c>
      <c r="M264" t="s">
        <v>1207</v>
      </c>
    </row>
    <row r="265" spans="1:13" x14ac:dyDescent="0.25">
      <c r="A265" s="22" t="s">
        <v>189</v>
      </c>
      <c r="B265" s="1">
        <v>45489</v>
      </c>
      <c r="C265">
        <f t="shared" si="20"/>
        <v>1</v>
      </c>
      <c r="D265" t="str">
        <f t="shared" si="23"/>
        <v xml:space="preserve"> </v>
      </c>
      <c r="E265" t="str">
        <f t="shared" si="21"/>
        <v xml:space="preserve"> </v>
      </c>
      <c r="F265" t="str">
        <f t="shared" si="24"/>
        <v xml:space="preserve"> </v>
      </c>
      <c r="G265">
        <f t="shared" si="22"/>
        <v>1</v>
      </c>
      <c r="H265" s="163">
        <v>1.9916902987535449E-2</v>
      </c>
      <c r="K265" t="s">
        <v>1207</v>
      </c>
      <c r="L265" t="s">
        <v>1207</v>
      </c>
      <c r="M265" t="s">
        <v>1207</v>
      </c>
    </row>
    <row r="266" spans="1:13" x14ac:dyDescent="0.25">
      <c r="A266" s="22" t="s">
        <v>190</v>
      </c>
      <c r="B266" s="1">
        <v>45489</v>
      </c>
      <c r="C266">
        <f t="shared" si="20"/>
        <v>1</v>
      </c>
      <c r="D266" t="str">
        <f t="shared" si="23"/>
        <v xml:space="preserve"> </v>
      </c>
      <c r="E266" t="str">
        <f t="shared" si="21"/>
        <v xml:space="preserve"> </v>
      </c>
      <c r="F266" t="str">
        <f t="shared" si="24"/>
        <v xml:space="preserve"> </v>
      </c>
      <c r="G266">
        <f t="shared" si="22"/>
        <v>1</v>
      </c>
      <c r="H266" s="163">
        <v>1.9916902987535449E-2</v>
      </c>
      <c r="K266" t="s">
        <v>1207</v>
      </c>
      <c r="L266" t="s">
        <v>1207</v>
      </c>
      <c r="M266" t="s">
        <v>1207</v>
      </c>
    </row>
    <row r="267" spans="1:13" x14ac:dyDescent="0.25">
      <c r="A267" s="23" t="s">
        <v>507</v>
      </c>
      <c r="B267" s="9">
        <v>50417</v>
      </c>
      <c r="C267">
        <f t="shared" si="20"/>
        <v>1</v>
      </c>
      <c r="D267" t="str">
        <f t="shared" si="23"/>
        <v xml:space="preserve"> </v>
      </c>
      <c r="E267" t="str">
        <f t="shared" si="21"/>
        <v xml:space="preserve"> </v>
      </c>
      <c r="F267" t="str">
        <f t="shared" si="24"/>
        <v xml:space="preserve"> </v>
      </c>
      <c r="G267">
        <f t="shared" si="22"/>
        <v>1</v>
      </c>
      <c r="K267" t="s">
        <v>1207</v>
      </c>
      <c r="L267" t="s">
        <v>1207</v>
      </c>
      <c r="M267" t="s">
        <v>1207</v>
      </c>
    </row>
    <row r="268" spans="1:13" x14ac:dyDescent="0.25">
      <c r="A268" s="22" t="s">
        <v>143</v>
      </c>
      <c r="B268" s="1">
        <v>31923</v>
      </c>
      <c r="C268" t="str">
        <f t="shared" si="20"/>
        <v xml:space="preserve"> </v>
      </c>
      <c r="D268">
        <f t="shared" si="23"/>
        <v>1</v>
      </c>
      <c r="E268" t="str">
        <f t="shared" si="21"/>
        <v xml:space="preserve"> </v>
      </c>
      <c r="F268" t="str">
        <f t="shared" si="24"/>
        <v xml:space="preserve"> </v>
      </c>
      <c r="G268">
        <f t="shared" si="22"/>
        <v>1</v>
      </c>
      <c r="J268" s="163">
        <v>9.3976130062964E-3</v>
      </c>
      <c r="K268" t="s">
        <v>1207</v>
      </c>
      <c r="L268" t="s">
        <v>1207</v>
      </c>
      <c r="M268" t="s">
        <v>1207</v>
      </c>
    </row>
    <row r="269" spans="1:13" x14ac:dyDescent="0.25">
      <c r="A269" s="22" t="s">
        <v>596</v>
      </c>
      <c r="B269" s="1">
        <v>49726</v>
      </c>
      <c r="C269">
        <f t="shared" si="20"/>
        <v>1</v>
      </c>
      <c r="D269" t="str">
        <f t="shared" si="23"/>
        <v xml:space="preserve"> </v>
      </c>
      <c r="E269" t="str">
        <f t="shared" si="21"/>
        <v xml:space="preserve"> </v>
      </c>
      <c r="F269" t="str">
        <f t="shared" si="24"/>
        <v xml:space="preserve"> </v>
      </c>
      <c r="G269">
        <f t="shared" si="22"/>
        <v>1</v>
      </c>
      <c r="K269" t="s">
        <v>1207</v>
      </c>
      <c r="L269" t="s">
        <v>1207</v>
      </c>
      <c r="M269" t="s">
        <v>1207</v>
      </c>
    </row>
    <row r="270" spans="1:13" x14ac:dyDescent="0.25">
      <c r="A270" s="22" t="s">
        <v>597</v>
      </c>
      <c r="B270" s="1">
        <v>41389</v>
      </c>
      <c r="C270">
        <f t="shared" si="20"/>
        <v>1</v>
      </c>
      <c r="D270" t="str">
        <f t="shared" si="23"/>
        <v xml:space="preserve"> </v>
      </c>
      <c r="E270" t="str">
        <f t="shared" si="21"/>
        <v xml:space="preserve"> </v>
      </c>
      <c r="F270" t="str">
        <f t="shared" si="24"/>
        <v xml:space="preserve"> </v>
      </c>
      <c r="G270">
        <f t="shared" si="22"/>
        <v>1</v>
      </c>
      <c r="K270" t="s">
        <v>1207</v>
      </c>
      <c r="L270" t="s">
        <v>1207</v>
      </c>
      <c r="M270" t="s">
        <v>1207</v>
      </c>
    </row>
    <row r="271" spans="1:13" x14ac:dyDescent="0.25">
      <c r="A271" s="22" t="s">
        <v>209</v>
      </c>
      <c r="B271" s="1">
        <v>32321</v>
      </c>
      <c r="C271" t="str">
        <f t="shared" si="20"/>
        <v xml:space="preserve"> </v>
      </c>
      <c r="D271">
        <f t="shared" si="23"/>
        <v>1</v>
      </c>
      <c r="E271" t="str">
        <f t="shared" si="21"/>
        <v xml:space="preserve"> </v>
      </c>
      <c r="F271" t="str">
        <f t="shared" si="24"/>
        <v xml:space="preserve"> </v>
      </c>
      <c r="G271">
        <f t="shared" si="22"/>
        <v>1</v>
      </c>
      <c r="H271" s="163">
        <v>1.3922836545898952E-2</v>
      </c>
      <c r="K271" t="s">
        <v>1207</v>
      </c>
      <c r="L271" t="s">
        <v>1207</v>
      </c>
      <c r="M271" t="s">
        <v>1207</v>
      </c>
    </row>
    <row r="272" spans="1:13" x14ac:dyDescent="0.25">
      <c r="A272" s="23" t="s">
        <v>508</v>
      </c>
      <c r="B272" s="9">
        <v>50417</v>
      </c>
      <c r="C272">
        <f t="shared" si="20"/>
        <v>1</v>
      </c>
      <c r="D272" t="str">
        <f t="shared" si="23"/>
        <v xml:space="preserve"> </v>
      </c>
      <c r="E272" t="str">
        <f t="shared" si="21"/>
        <v xml:space="preserve"> </v>
      </c>
      <c r="F272" t="str">
        <f t="shared" si="24"/>
        <v xml:space="preserve"> </v>
      </c>
      <c r="G272">
        <f t="shared" si="22"/>
        <v>1</v>
      </c>
      <c r="K272" t="s">
        <v>1207</v>
      </c>
      <c r="L272" t="s">
        <v>1207</v>
      </c>
      <c r="M272" t="s">
        <v>1207</v>
      </c>
    </row>
    <row r="273" spans="1:18" x14ac:dyDescent="0.25">
      <c r="A273" s="22" t="s">
        <v>73</v>
      </c>
      <c r="B273" s="1">
        <v>50417</v>
      </c>
      <c r="C273">
        <f t="shared" si="20"/>
        <v>1</v>
      </c>
      <c r="D273" t="str">
        <f t="shared" si="23"/>
        <v xml:space="preserve"> </v>
      </c>
      <c r="E273" t="str">
        <f t="shared" si="21"/>
        <v xml:space="preserve"> </v>
      </c>
      <c r="F273" t="str">
        <f t="shared" si="24"/>
        <v xml:space="preserve"> </v>
      </c>
      <c r="G273">
        <f t="shared" si="22"/>
        <v>1</v>
      </c>
      <c r="K273" t="s">
        <v>1207</v>
      </c>
      <c r="L273" t="s">
        <v>1207</v>
      </c>
      <c r="M273" t="s">
        <v>1207</v>
      </c>
    </row>
    <row r="274" spans="1:18" x14ac:dyDescent="0.25">
      <c r="A274" s="22" t="s">
        <v>210</v>
      </c>
      <c r="B274" s="1">
        <v>32321</v>
      </c>
      <c r="C274" t="str">
        <f t="shared" si="20"/>
        <v xml:space="preserve"> </v>
      </c>
      <c r="D274">
        <f t="shared" si="23"/>
        <v>1</v>
      </c>
      <c r="E274" t="str">
        <f t="shared" si="21"/>
        <v xml:space="preserve"> </v>
      </c>
      <c r="F274" t="str">
        <f t="shared" si="24"/>
        <v xml:space="preserve"> </v>
      </c>
      <c r="G274">
        <f t="shared" si="22"/>
        <v>1</v>
      </c>
      <c r="K274" t="s">
        <v>1207</v>
      </c>
      <c r="L274" t="s">
        <v>1207</v>
      </c>
      <c r="M274" t="s">
        <v>1207</v>
      </c>
    </row>
    <row r="275" spans="1:18" x14ac:dyDescent="0.25">
      <c r="A275" s="22" t="s">
        <v>211</v>
      </c>
      <c r="B275" s="1">
        <v>28553</v>
      </c>
      <c r="C275" t="str">
        <f t="shared" si="20"/>
        <v xml:space="preserve"> </v>
      </c>
      <c r="D275">
        <f t="shared" si="23"/>
        <v>1</v>
      </c>
      <c r="E275" t="str">
        <f t="shared" si="21"/>
        <v xml:space="preserve"> </v>
      </c>
      <c r="F275" t="str">
        <f t="shared" si="24"/>
        <v xml:space="preserve"> </v>
      </c>
      <c r="G275">
        <f t="shared" si="22"/>
        <v>1</v>
      </c>
      <c r="H275" s="163">
        <v>1.2292928939165762E-2</v>
      </c>
      <c r="I275" s="163">
        <v>1.0506776871081848E-2</v>
      </c>
      <c r="K275" t="s">
        <v>1207</v>
      </c>
      <c r="L275" t="s">
        <v>1207</v>
      </c>
      <c r="M275" t="s">
        <v>1207</v>
      </c>
      <c r="O275">
        <v>1</v>
      </c>
      <c r="R275">
        <v>1</v>
      </c>
    </row>
    <row r="276" spans="1:18" x14ac:dyDescent="0.25">
      <c r="A276" s="22" t="s">
        <v>212</v>
      </c>
      <c r="B276" s="1">
        <v>32321</v>
      </c>
      <c r="C276" t="str">
        <f t="shared" si="20"/>
        <v xml:space="preserve"> </v>
      </c>
      <c r="D276">
        <f t="shared" si="23"/>
        <v>1</v>
      </c>
      <c r="E276" t="str">
        <f t="shared" si="21"/>
        <v xml:space="preserve"> </v>
      </c>
      <c r="F276" t="str">
        <f t="shared" si="24"/>
        <v xml:space="preserve"> </v>
      </c>
      <c r="G276">
        <f t="shared" si="22"/>
        <v>1</v>
      </c>
      <c r="H276" s="163">
        <v>2.8031310912409891E-2</v>
      </c>
      <c r="K276">
        <v>1</v>
      </c>
      <c r="L276" t="s">
        <v>1207</v>
      </c>
      <c r="M276" t="s">
        <v>1207</v>
      </c>
      <c r="R276">
        <v>1</v>
      </c>
    </row>
    <row r="277" spans="1:18" x14ac:dyDescent="0.25">
      <c r="A277" s="22" t="s">
        <v>213</v>
      </c>
      <c r="B277" s="1">
        <v>35104</v>
      </c>
      <c r="C277" t="str">
        <f t="shared" si="20"/>
        <v xml:space="preserve"> </v>
      </c>
      <c r="D277">
        <f t="shared" si="23"/>
        <v>1</v>
      </c>
      <c r="E277" t="str">
        <f t="shared" si="21"/>
        <v xml:space="preserve"> </v>
      </c>
      <c r="F277" t="str">
        <f t="shared" si="24"/>
        <v xml:space="preserve"> </v>
      </c>
      <c r="G277">
        <f t="shared" si="22"/>
        <v>1</v>
      </c>
      <c r="K277" t="s">
        <v>1207</v>
      </c>
      <c r="L277" t="s">
        <v>1207</v>
      </c>
      <c r="M277" t="s">
        <v>1207</v>
      </c>
    </row>
    <row r="278" spans="1:18" x14ac:dyDescent="0.25">
      <c r="A278" s="23" t="s">
        <v>513</v>
      </c>
      <c r="B278" s="9">
        <v>35000</v>
      </c>
      <c r="C278" t="str">
        <f t="shared" si="20"/>
        <v xml:space="preserve"> </v>
      </c>
      <c r="D278">
        <f t="shared" si="23"/>
        <v>1</v>
      </c>
      <c r="E278" t="str">
        <f t="shared" si="21"/>
        <v xml:space="preserve"> </v>
      </c>
      <c r="F278" t="str">
        <f t="shared" si="24"/>
        <v xml:space="preserve"> </v>
      </c>
      <c r="G278">
        <f t="shared" si="22"/>
        <v>1</v>
      </c>
      <c r="K278" t="s">
        <v>1207</v>
      </c>
      <c r="L278" t="s">
        <v>1207</v>
      </c>
      <c r="M278" t="s">
        <v>1207</v>
      </c>
    </row>
    <row r="279" spans="1:18" x14ac:dyDescent="0.25">
      <c r="A279" s="22" t="s">
        <v>144</v>
      </c>
      <c r="B279" s="1">
        <v>33909</v>
      </c>
      <c r="C279" t="str">
        <f t="shared" si="20"/>
        <v xml:space="preserve"> </v>
      </c>
      <c r="D279">
        <f t="shared" si="23"/>
        <v>1</v>
      </c>
      <c r="E279" t="str">
        <f t="shared" si="21"/>
        <v xml:space="preserve"> </v>
      </c>
      <c r="F279" t="str">
        <f t="shared" si="24"/>
        <v xml:space="preserve"> </v>
      </c>
      <c r="G279">
        <f t="shared" si="22"/>
        <v>1</v>
      </c>
      <c r="I279" s="163">
        <v>2.6718570291073166E-2</v>
      </c>
      <c r="K279" t="s">
        <v>1207</v>
      </c>
      <c r="L279">
        <v>1</v>
      </c>
      <c r="M279" t="s">
        <v>1207</v>
      </c>
      <c r="P279">
        <v>1</v>
      </c>
      <c r="R279">
        <v>1</v>
      </c>
    </row>
    <row r="280" spans="1:18" x14ac:dyDescent="0.25">
      <c r="A280" s="22" t="s">
        <v>598</v>
      </c>
      <c r="B280" s="1">
        <v>52396</v>
      </c>
      <c r="C280" t="str">
        <f t="shared" si="20"/>
        <v xml:space="preserve"> </v>
      </c>
      <c r="D280" t="str">
        <f t="shared" si="23"/>
        <v xml:space="preserve"> </v>
      </c>
      <c r="E280">
        <f t="shared" si="21"/>
        <v>1</v>
      </c>
      <c r="F280" t="str">
        <f t="shared" si="24"/>
        <v xml:space="preserve"> </v>
      </c>
      <c r="G280">
        <f t="shared" si="22"/>
        <v>1</v>
      </c>
      <c r="K280" t="s">
        <v>1207</v>
      </c>
      <c r="L280" t="s">
        <v>1207</v>
      </c>
      <c r="M280" t="s">
        <v>1207</v>
      </c>
    </row>
    <row r="281" spans="1:18" x14ac:dyDescent="0.25">
      <c r="A281" s="5" t="s">
        <v>122</v>
      </c>
      <c r="B281" s="1">
        <v>19356</v>
      </c>
      <c r="C281" t="str">
        <f t="shared" ref="C281:C311" si="25">IF(AND(B281&lt;=51026,B281&gt;=38270),1," ")</f>
        <v xml:space="preserve"> </v>
      </c>
      <c r="D281">
        <f t="shared" si="23"/>
        <v>1</v>
      </c>
      <c r="E281" t="str">
        <f t="shared" ref="E281:E311" si="26">IF(AND(B281&lt;=54216,B281&gt;=51026),1," ")</f>
        <v xml:space="preserve"> </v>
      </c>
      <c r="F281" t="str">
        <f t="shared" si="24"/>
        <v xml:space="preserve"> </v>
      </c>
      <c r="G281">
        <f t="shared" ref="G281:G311" si="27">IF(B281&gt;0,1," ")</f>
        <v>1</v>
      </c>
      <c r="K281" t="s">
        <v>1207</v>
      </c>
      <c r="L281" t="s">
        <v>1207</v>
      </c>
      <c r="M281" t="s">
        <v>1207</v>
      </c>
    </row>
    <row r="282" spans="1:18" x14ac:dyDescent="0.25">
      <c r="A282" s="22" t="s">
        <v>111</v>
      </c>
      <c r="B282" s="1">
        <v>19356</v>
      </c>
      <c r="C282" t="str">
        <f t="shared" si="25"/>
        <v xml:space="preserve"> </v>
      </c>
      <c r="D282">
        <f t="shared" si="23"/>
        <v>1</v>
      </c>
      <c r="E282" t="str">
        <f t="shared" si="26"/>
        <v xml:space="preserve"> </v>
      </c>
      <c r="F282" t="str">
        <f t="shared" si="24"/>
        <v xml:space="preserve"> </v>
      </c>
      <c r="G282">
        <f t="shared" si="27"/>
        <v>1</v>
      </c>
      <c r="J282" s="163">
        <v>4.6807191568505886E-2</v>
      </c>
      <c r="K282" t="s">
        <v>1207</v>
      </c>
      <c r="L282" t="s">
        <v>1207</v>
      </c>
      <c r="M282">
        <v>1</v>
      </c>
      <c r="R282">
        <v>1</v>
      </c>
    </row>
    <row r="283" spans="1:18" x14ac:dyDescent="0.25">
      <c r="A283" s="22" t="s">
        <v>1144</v>
      </c>
      <c r="B283" s="1">
        <v>19356</v>
      </c>
      <c r="C283" t="str">
        <f t="shared" si="25"/>
        <v xml:space="preserve"> </v>
      </c>
      <c r="D283">
        <f t="shared" si="23"/>
        <v>1</v>
      </c>
      <c r="E283" t="str">
        <f t="shared" si="26"/>
        <v xml:space="preserve"> </v>
      </c>
      <c r="F283" t="str">
        <f t="shared" si="24"/>
        <v xml:space="preserve"> </v>
      </c>
      <c r="G283">
        <f t="shared" si="27"/>
        <v>1</v>
      </c>
      <c r="K283" t="s">
        <v>1207</v>
      </c>
      <c r="L283" t="s">
        <v>1207</v>
      </c>
      <c r="M283" t="s">
        <v>1207</v>
      </c>
    </row>
    <row r="284" spans="1:18" x14ac:dyDescent="0.25">
      <c r="A284" s="22" t="s">
        <v>599</v>
      </c>
      <c r="B284" s="1">
        <v>36346</v>
      </c>
      <c r="C284" t="str">
        <f t="shared" si="25"/>
        <v xml:space="preserve"> </v>
      </c>
      <c r="D284">
        <f t="shared" si="23"/>
        <v>1</v>
      </c>
      <c r="E284" t="str">
        <f t="shared" si="26"/>
        <v xml:space="preserve"> </v>
      </c>
      <c r="F284" t="str">
        <f t="shared" si="24"/>
        <v xml:space="preserve"> </v>
      </c>
      <c r="G284">
        <f t="shared" si="27"/>
        <v>1</v>
      </c>
      <c r="K284" t="s">
        <v>1207</v>
      </c>
      <c r="L284" t="s">
        <v>1207</v>
      </c>
      <c r="M284" t="s">
        <v>1207</v>
      </c>
    </row>
    <row r="285" spans="1:18" x14ac:dyDescent="0.25">
      <c r="A285" s="22" t="s">
        <v>191</v>
      </c>
      <c r="B285" s="1">
        <v>46319</v>
      </c>
      <c r="C285">
        <f t="shared" si="25"/>
        <v>1</v>
      </c>
      <c r="D285" t="str">
        <f t="shared" si="23"/>
        <v xml:space="preserve"> </v>
      </c>
      <c r="E285" t="str">
        <f t="shared" si="26"/>
        <v xml:space="preserve"> </v>
      </c>
      <c r="F285" t="str">
        <f t="shared" si="24"/>
        <v xml:space="preserve"> </v>
      </c>
      <c r="G285">
        <f t="shared" si="27"/>
        <v>1</v>
      </c>
      <c r="K285" t="s">
        <v>1207</v>
      </c>
      <c r="L285" t="s">
        <v>1207</v>
      </c>
      <c r="M285" t="s">
        <v>1207</v>
      </c>
    </row>
    <row r="286" spans="1:18" x14ac:dyDescent="0.25">
      <c r="A286" s="22" t="s">
        <v>600</v>
      </c>
      <c r="B286" s="1">
        <v>63859</v>
      </c>
      <c r="C286" t="str">
        <f t="shared" si="25"/>
        <v xml:space="preserve"> </v>
      </c>
      <c r="D286" t="str">
        <f t="shared" si="23"/>
        <v xml:space="preserve"> </v>
      </c>
      <c r="E286" t="str">
        <f t="shared" si="26"/>
        <v xml:space="preserve"> </v>
      </c>
      <c r="F286">
        <f t="shared" si="24"/>
        <v>1</v>
      </c>
      <c r="G286">
        <f t="shared" si="27"/>
        <v>1</v>
      </c>
      <c r="K286" t="s">
        <v>1207</v>
      </c>
      <c r="L286" t="s">
        <v>1207</v>
      </c>
      <c r="M286" t="s">
        <v>1207</v>
      </c>
    </row>
    <row r="287" spans="1:18" x14ac:dyDescent="0.25">
      <c r="A287" s="22" t="s">
        <v>74</v>
      </c>
      <c r="B287" s="1">
        <v>38750</v>
      </c>
      <c r="C287">
        <f t="shared" si="25"/>
        <v>1</v>
      </c>
      <c r="D287" t="str">
        <f t="shared" si="23"/>
        <v xml:space="preserve"> </v>
      </c>
      <c r="E287" t="str">
        <f t="shared" si="26"/>
        <v xml:space="preserve"> </v>
      </c>
      <c r="F287" t="str">
        <f t="shared" si="24"/>
        <v xml:space="preserve"> </v>
      </c>
      <c r="G287">
        <f t="shared" si="27"/>
        <v>1</v>
      </c>
      <c r="K287" t="s">
        <v>1207</v>
      </c>
      <c r="L287" t="s">
        <v>1207</v>
      </c>
      <c r="M287" t="s">
        <v>1207</v>
      </c>
    </row>
    <row r="288" spans="1:18" x14ac:dyDescent="0.25">
      <c r="A288" s="22" t="s">
        <v>192</v>
      </c>
      <c r="B288" s="1">
        <v>46037</v>
      </c>
      <c r="C288">
        <f t="shared" si="25"/>
        <v>1</v>
      </c>
      <c r="D288" t="str">
        <f t="shared" si="23"/>
        <v xml:space="preserve"> </v>
      </c>
      <c r="E288" t="str">
        <f t="shared" si="26"/>
        <v xml:space="preserve"> </v>
      </c>
      <c r="F288" t="str">
        <f t="shared" si="24"/>
        <v xml:space="preserve"> </v>
      </c>
      <c r="G288">
        <f t="shared" si="27"/>
        <v>1</v>
      </c>
      <c r="K288" t="s">
        <v>1207</v>
      </c>
      <c r="L288" t="s">
        <v>1207</v>
      </c>
      <c r="M288" t="s">
        <v>1207</v>
      </c>
    </row>
    <row r="289" spans="1:18" x14ac:dyDescent="0.25">
      <c r="A289" s="22" t="s">
        <v>214</v>
      </c>
      <c r="B289" s="1">
        <v>40455</v>
      </c>
      <c r="C289">
        <f t="shared" si="25"/>
        <v>1</v>
      </c>
      <c r="D289" t="str">
        <f t="shared" si="23"/>
        <v xml:space="preserve"> </v>
      </c>
      <c r="E289" t="str">
        <f t="shared" si="26"/>
        <v xml:space="preserve"> </v>
      </c>
      <c r="F289" t="str">
        <f t="shared" si="24"/>
        <v xml:space="preserve"> </v>
      </c>
      <c r="G289">
        <f t="shared" si="27"/>
        <v>1</v>
      </c>
      <c r="H289" s="163">
        <v>7.4156470152020766E-3</v>
      </c>
      <c r="K289" t="s">
        <v>1207</v>
      </c>
      <c r="L289" t="s">
        <v>1207</v>
      </c>
      <c r="M289" t="s">
        <v>1207</v>
      </c>
    </row>
    <row r="290" spans="1:18" x14ac:dyDescent="0.25">
      <c r="A290" s="22" t="s">
        <v>215</v>
      </c>
      <c r="B290" s="1">
        <v>40455</v>
      </c>
      <c r="C290">
        <f t="shared" si="25"/>
        <v>1</v>
      </c>
      <c r="D290" t="str">
        <f t="shared" si="23"/>
        <v xml:space="preserve"> </v>
      </c>
      <c r="E290" t="str">
        <f t="shared" si="26"/>
        <v xml:space="preserve"> </v>
      </c>
      <c r="F290" t="str">
        <f t="shared" si="24"/>
        <v xml:space="preserve"> </v>
      </c>
      <c r="G290">
        <f t="shared" si="27"/>
        <v>1</v>
      </c>
      <c r="K290" t="s">
        <v>1207</v>
      </c>
      <c r="L290" t="s">
        <v>1207</v>
      </c>
      <c r="M290" t="s">
        <v>1207</v>
      </c>
    </row>
    <row r="291" spans="1:18" x14ac:dyDescent="0.25">
      <c r="A291" s="22" t="s">
        <v>145</v>
      </c>
      <c r="B291" s="1">
        <v>18125</v>
      </c>
      <c r="C291" t="str">
        <f t="shared" si="25"/>
        <v xml:space="preserve"> </v>
      </c>
      <c r="D291">
        <f t="shared" si="23"/>
        <v>1</v>
      </c>
      <c r="E291" t="str">
        <f t="shared" si="26"/>
        <v xml:space="preserve"> </v>
      </c>
      <c r="F291" t="str">
        <f t="shared" si="24"/>
        <v xml:space="preserve"> </v>
      </c>
      <c r="G291">
        <f t="shared" si="27"/>
        <v>1</v>
      </c>
      <c r="J291" s="163">
        <v>4.998620689655172E-2</v>
      </c>
      <c r="K291" t="s">
        <v>1207</v>
      </c>
      <c r="L291" t="s">
        <v>1207</v>
      </c>
      <c r="M291">
        <v>1</v>
      </c>
      <c r="R291">
        <v>1</v>
      </c>
    </row>
    <row r="292" spans="1:18" x14ac:dyDescent="0.25">
      <c r="A292" s="22" t="s">
        <v>75</v>
      </c>
      <c r="B292" s="1">
        <v>33438</v>
      </c>
      <c r="C292" t="str">
        <f t="shared" si="25"/>
        <v xml:space="preserve"> </v>
      </c>
      <c r="D292">
        <f t="shared" si="23"/>
        <v>1</v>
      </c>
      <c r="E292" t="str">
        <f t="shared" si="26"/>
        <v xml:space="preserve"> </v>
      </c>
      <c r="F292" t="str">
        <f t="shared" si="24"/>
        <v xml:space="preserve"> </v>
      </c>
      <c r="G292">
        <f t="shared" si="27"/>
        <v>1</v>
      </c>
      <c r="J292" s="163">
        <v>3.7322806387941859E-2</v>
      </c>
      <c r="K292" t="s">
        <v>1207</v>
      </c>
      <c r="L292" t="s">
        <v>1207</v>
      </c>
      <c r="M292" t="s">
        <v>1207</v>
      </c>
    </row>
    <row r="293" spans="1:18" x14ac:dyDescent="0.25">
      <c r="A293" s="22" t="s">
        <v>601</v>
      </c>
      <c r="B293" s="1">
        <v>52396</v>
      </c>
      <c r="C293" t="str">
        <f t="shared" si="25"/>
        <v xml:space="preserve"> </v>
      </c>
      <c r="D293" t="str">
        <f t="shared" si="23"/>
        <v xml:space="preserve"> </v>
      </c>
      <c r="E293">
        <f t="shared" si="26"/>
        <v>1</v>
      </c>
      <c r="F293" t="str">
        <f t="shared" si="24"/>
        <v xml:space="preserve"> </v>
      </c>
      <c r="G293">
        <f t="shared" si="27"/>
        <v>1</v>
      </c>
      <c r="K293" t="s">
        <v>1207</v>
      </c>
      <c r="L293" t="s">
        <v>1207</v>
      </c>
      <c r="M293" t="s">
        <v>1207</v>
      </c>
    </row>
    <row r="294" spans="1:18" x14ac:dyDescent="0.25">
      <c r="A294" s="22" t="s">
        <v>38</v>
      </c>
      <c r="B294" s="1">
        <v>26544</v>
      </c>
      <c r="C294" t="str">
        <f t="shared" si="25"/>
        <v xml:space="preserve"> </v>
      </c>
      <c r="D294">
        <f t="shared" si="23"/>
        <v>1</v>
      </c>
      <c r="E294" t="str">
        <f t="shared" si="26"/>
        <v xml:space="preserve"> </v>
      </c>
      <c r="F294" t="str">
        <f t="shared" si="24"/>
        <v xml:space="preserve"> </v>
      </c>
      <c r="G294">
        <f t="shared" si="27"/>
        <v>1</v>
      </c>
      <c r="K294" t="s">
        <v>1207</v>
      </c>
      <c r="L294" t="s">
        <v>1207</v>
      </c>
      <c r="M294" t="s">
        <v>1207</v>
      </c>
    </row>
    <row r="295" spans="1:18" x14ac:dyDescent="0.25">
      <c r="A295" s="22" t="s">
        <v>193</v>
      </c>
      <c r="B295" s="1">
        <v>37411</v>
      </c>
      <c r="C295" t="str">
        <f t="shared" si="25"/>
        <v xml:space="preserve"> </v>
      </c>
      <c r="D295">
        <f t="shared" si="23"/>
        <v>1</v>
      </c>
      <c r="E295" t="str">
        <f t="shared" si="26"/>
        <v xml:space="preserve"> </v>
      </c>
      <c r="F295" t="str">
        <f t="shared" si="24"/>
        <v xml:space="preserve"> </v>
      </c>
      <c r="G295">
        <f t="shared" si="27"/>
        <v>1</v>
      </c>
      <c r="H295" s="163">
        <v>2.4217476143380288E-2</v>
      </c>
      <c r="K295" t="s">
        <v>1207</v>
      </c>
      <c r="L295" t="s">
        <v>1207</v>
      </c>
      <c r="M295" t="s">
        <v>1207</v>
      </c>
    </row>
    <row r="296" spans="1:18" x14ac:dyDescent="0.25">
      <c r="A296" s="22" t="s">
        <v>194</v>
      </c>
      <c r="B296" s="1">
        <v>29250</v>
      </c>
      <c r="C296" t="str">
        <f t="shared" si="25"/>
        <v xml:space="preserve"> </v>
      </c>
      <c r="D296">
        <f t="shared" si="23"/>
        <v>1</v>
      </c>
      <c r="E296" t="str">
        <f t="shared" si="26"/>
        <v xml:space="preserve"> </v>
      </c>
      <c r="F296" t="str">
        <f t="shared" si="24"/>
        <v xml:space="preserve"> </v>
      </c>
      <c r="G296">
        <f t="shared" si="27"/>
        <v>1</v>
      </c>
      <c r="K296" t="s">
        <v>1207</v>
      </c>
      <c r="L296" t="s">
        <v>1207</v>
      </c>
      <c r="M296" t="s">
        <v>1207</v>
      </c>
    </row>
    <row r="297" spans="1:18" x14ac:dyDescent="0.25">
      <c r="A297" s="22" t="s">
        <v>76</v>
      </c>
      <c r="B297" s="1">
        <v>50417</v>
      </c>
      <c r="C297">
        <f t="shared" si="25"/>
        <v>1</v>
      </c>
      <c r="D297" t="str">
        <f t="shared" si="23"/>
        <v xml:space="preserve"> </v>
      </c>
      <c r="E297" t="str">
        <f t="shared" si="26"/>
        <v xml:space="preserve"> </v>
      </c>
      <c r="F297" t="str">
        <f t="shared" si="24"/>
        <v xml:space="preserve"> </v>
      </c>
      <c r="G297">
        <f t="shared" si="27"/>
        <v>1</v>
      </c>
      <c r="H297" s="163">
        <v>1.7970129123113233E-2</v>
      </c>
      <c r="K297" t="s">
        <v>1207</v>
      </c>
      <c r="L297" t="s">
        <v>1207</v>
      </c>
      <c r="M297" t="s">
        <v>1207</v>
      </c>
    </row>
    <row r="298" spans="1:18" x14ac:dyDescent="0.25">
      <c r="A298" s="22" t="s">
        <v>112</v>
      </c>
      <c r="B298" s="1">
        <v>55370</v>
      </c>
      <c r="C298" t="str">
        <f t="shared" si="25"/>
        <v xml:space="preserve"> </v>
      </c>
      <c r="D298" t="str">
        <f t="shared" si="23"/>
        <v xml:space="preserve"> </v>
      </c>
      <c r="E298" t="str">
        <f t="shared" si="26"/>
        <v xml:space="preserve"> </v>
      </c>
      <c r="F298">
        <f t="shared" si="24"/>
        <v>1</v>
      </c>
      <c r="G298">
        <f t="shared" si="27"/>
        <v>1</v>
      </c>
      <c r="J298" s="163">
        <v>1.7990247426404191E-2</v>
      </c>
      <c r="K298" t="s">
        <v>1207</v>
      </c>
      <c r="L298" t="s">
        <v>1207</v>
      </c>
      <c r="M298" t="s">
        <v>1207</v>
      </c>
    </row>
    <row r="299" spans="1:18" x14ac:dyDescent="0.25">
      <c r="A299" s="22" t="s">
        <v>123</v>
      </c>
      <c r="B299" s="1">
        <v>48563</v>
      </c>
      <c r="C299">
        <f t="shared" si="25"/>
        <v>1</v>
      </c>
      <c r="D299" t="str">
        <f t="shared" si="23"/>
        <v xml:space="preserve"> </v>
      </c>
      <c r="E299" t="str">
        <f t="shared" si="26"/>
        <v xml:space="preserve"> </v>
      </c>
      <c r="F299" t="str">
        <f t="shared" si="24"/>
        <v xml:space="preserve"> </v>
      </c>
      <c r="G299">
        <f t="shared" si="27"/>
        <v>1</v>
      </c>
      <c r="K299" t="s">
        <v>1207</v>
      </c>
      <c r="L299" t="s">
        <v>1207</v>
      </c>
      <c r="M299" t="s">
        <v>1207</v>
      </c>
    </row>
    <row r="300" spans="1:18" x14ac:dyDescent="0.25">
      <c r="A300" s="22" t="s">
        <v>602</v>
      </c>
      <c r="B300" s="1">
        <v>45489</v>
      </c>
      <c r="C300">
        <f t="shared" si="25"/>
        <v>1</v>
      </c>
      <c r="D300" t="str">
        <f t="shared" si="23"/>
        <v xml:space="preserve"> </v>
      </c>
      <c r="E300" t="str">
        <f t="shared" si="26"/>
        <v xml:space="preserve"> </v>
      </c>
      <c r="F300" t="str">
        <f t="shared" si="24"/>
        <v xml:space="preserve"> </v>
      </c>
      <c r="G300">
        <f t="shared" si="27"/>
        <v>1</v>
      </c>
      <c r="K300" t="s">
        <v>1207</v>
      </c>
      <c r="L300" t="s">
        <v>1207</v>
      </c>
      <c r="M300" t="s">
        <v>1207</v>
      </c>
    </row>
    <row r="301" spans="1:18" x14ac:dyDescent="0.25">
      <c r="A301" s="5" t="s">
        <v>124</v>
      </c>
      <c r="B301" s="1">
        <v>32667</v>
      </c>
      <c r="C301" t="str">
        <f t="shared" si="25"/>
        <v xml:space="preserve"> </v>
      </c>
      <c r="D301">
        <f t="shared" si="23"/>
        <v>1</v>
      </c>
      <c r="E301" t="str">
        <f t="shared" si="26"/>
        <v xml:space="preserve"> </v>
      </c>
      <c r="F301" t="str">
        <f t="shared" si="24"/>
        <v xml:space="preserve"> </v>
      </c>
      <c r="G301">
        <f t="shared" si="27"/>
        <v>1</v>
      </c>
      <c r="K301" t="s">
        <v>1207</v>
      </c>
      <c r="L301" t="s">
        <v>1207</v>
      </c>
      <c r="M301" t="s">
        <v>1207</v>
      </c>
    </row>
    <row r="302" spans="1:18" x14ac:dyDescent="0.25">
      <c r="A302" s="22" t="s">
        <v>113</v>
      </c>
      <c r="B302" s="1">
        <v>32667</v>
      </c>
      <c r="C302" t="str">
        <f t="shared" si="25"/>
        <v xml:space="preserve"> </v>
      </c>
      <c r="D302">
        <f t="shared" si="23"/>
        <v>1</v>
      </c>
      <c r="E302" t="str">
        <f t="shared" si="26"/>
        <v xml:space="preserve"> </v>
      </c>
      <c r="F302" t="str">
        <f t="shared" si="24"/>
        <v xml:space="preserve"> </v>
      </c>
      <c r="G302">
        <f t="shared" si="27"/>
        <v>1</v>
      </c>
      <c r="J302" s="163">
        <v>2.7734410873358435E-2</v>
      </c>
      <c r="K302" t="s">
        <v>1207</v>
      </c>
      <c r="L302" t="s">
        <v>1207</v>
      </c>
      <c r="M302" t="s">
        <v>1207</v>
      </c>
    </row>
    <row r="303" spans="1:18" x14ac:dyDescent="0.25">
      <c r="A303" s="22" t="s">
        <v>114</v>
      </c>
      <c r="B303" s="1">
        <v>19356</v>
      </c>
      <c r="C303" t="str">
        <f t="shared" si="25"/>
        <v xml:space="preserve"> </v>
      </c>
      <c r="D303">
        <f t="shared" si="23"/>
        <v>1</v>
      </c>
      <c r="E303" t="str">
        <f t="shared" si="26"/>
        <v xml:space="preserve"> </v>
      </c>
      <c r="F303" t="str">
        <f t="shared" si="24"/>
        <v xml:space="preserve"> </v>
      </c>
      <c r="G303">
        <f t="shared" si="27"/>
        <v>1</v>
      </c>
      <c r="H303" s="163">
        <v>4.6807191568505886E-2</v>
      </c>
      <c r="K303">
        <v>1</v>
      </c>
      <c r="L303" t="s">
        <v>1207</v>
      </c>
      <c r="M303" t="s">
        <v>1207</v>
      </c>
      <c r="R303">
        <v>1</v>
      </c>
    </row>
    <row r="304" spans="1:18" x14ac:dyDescent="0.25">
      <c r="A304" s="22" t="s">
        <v>77</v>
      </c>
      <c r="B304" s="1">
        <v>32209</v>
      </c>
      <c r="C304" t="str">
        <f t="shared" si="25"/>
        <v xml:space="preserve"> </v>
      </c>
      <c r="D304">
        <f t="shared" ref="D304:D311" si="28">IF(B304&lt;38270,1," ")</f>
        <v>1</v>
      </c>
      <c r="E304" t="str">
        <f t="shared" si="26"/>
        <v xml:space="preserve"> </v>
      </c>
      <c r="F304" t="str">
        <f t="shared" si="24"/>
        <v xml:space="preserve"> </v>
      </c>
      <c r="G304">
        <f t="shared" si="27"/>
        <v>1</v>
      </c>
      <c r="H304" s="163">
        <v>9.3141668477754666E-3</v>
      </c>
      <c r="K304" t="s">
        <v>1207</v>
      </c>
      <c r="L304" t="s">
        <v>1207</v>
      </c>
      <c r="M304" t="s">
        <v>1207</v>
      </c>
    </row>
    <row r="305" spans="1:21" x14ac:dyDescent="0.25">
      <c r="A305" s="22" t="s">
        <v>195</v>
      </c>
      <c r="B305" s="1">
        <v>42958</v>
      </c>
      <c r="C305">
        <f t="shared" si="25"/>
        <v>1</v>
      </c>
      <c r="D305" t="str">
        <f t="shared" si="28"/>
        <v xml:space="preserve"> </v>
      </c>
      <c r="E305" t="str">
        <f t="shared" si="26"/>
        <v xml:space="preserve"> </v>
      </c>
      <c r="F305" t="str">
        <f t="shared" ref="F305:F311" si="29">IF(B305&gt;54215,1," ")</f>
        <v xml:space="preserve"> </v>
      </c>
      <c r="G305">
        <f t="shared" si="27"/>
        <v>1</v>
      </c>
      <c r="K305" t="s">
        <v>1207</v>
      </c>
      <c r="L305" t="s">
        <v>1207</v>
      </c>
      <c r="M305" t="s">
        <v>1207</v>
      </c>
    </row>
    <row r="306" spans="1:21" x14ac:dyDescent="0.25">
      <c r="A306" s="22" t="s">
        <v>603</v>
      </c>
      <c r="B306" s="1">
        <v>46037</v>
      </c>
      <c r="C306">
        <f t="shared" si="25"/>
        <v>1</v>
      </c>
      <c r="D306" t="str">
        <f t="shared" si="28"/>
        <v xml:space="preserve"> </v>
      </c>
      <c r="E306" t="str">
        <f t="shared" si="26"/>
        <v xml:space="preserve"> </v>
      </c>
      <c r="F306" t="str">
        <f t="shared" si="29"/>
        <v xml:space="preserve"> </v>
      </c>
      <c r="G306">
        <f t="shared" si="27"/>
        <v>1</v>
      </c>
      <c r="K306" t="s">
        <v>1207</v>
      </c>
      <c r="L306" t="s">
        <v>1207</v>
      </c>
      <c r="M306" t="s">
        <v>1207</v>
      </c>
    </row>
    <row r="307" spans="1:21" x14ac:dyDescent="0.25">
      <c r="A307" s="22" t="s">
        <v>196</v>
      </c>
      <c r="B307" s="1">
        <v>39614</v>
      </c>
      <c r="C307">
        <f t="shared" si="25"/>
        <v>1</v>
      </c>
      <c r="D307" t="str">
        <f t="shared" si="28"/>
        <v xml:space="preserve"> </v>
      </c>
      <c r="E307" t="str">
        <f t="shared" si="26"/>
        <v xml:space="preserve"> </v>
      </c>
      <c r="F307" t="str">
        <f t="shared" si="29"/>
        <v xml:space="preserve"> </v>
      </c>
      <c r="G307">
        <f t="shared" si="27"/>
        <v>1</v>
      </c>
      <c r="K307" t="s">
        <v>1207</v>
      </c>
      <c r="L307" t="s">
        <v>1207</v>
      </c>
      <c r="M307" t="s">
        <v>1207</v>
      </c>
    </row>
    <row r="308" spans="1:21" x14ac:dyDescent="0.25">
      <c r="A308" s="22" t="s">
        <v>116</v>
      </c>
      <c r="B308" s="1">
        <v>39667</v>
      </c>
      <c r="C308">
        <f t="shared" si="25"/>
        <v>1</v>
      </c>
      <c r="D308" t="str">
        <f t="shared" si="28"/>
        <v xml:space="preserve"> </v>
      </c>
      <c r="E308" t="str">
        <f t="shared" si="26"/>
        <v xml:space="preserve"> </v>
      </c>
      <c r="F308" t="str">
        <f t="shared" si="29"/>
        <v xml:space="preserve"> </v>
      </c>
      <c r="G308">
        <f t="shared" si="27"/>
        <v>1</v>
      </c>
      <c r="J308" s="163">
        <v>1.7243552575188444E-2</v>
      </c>
      <c r="K308" t="s">
        <v>1207</v>
      </c>
      <c r="L308" t="s">
        <v>1207</v>
      </c>
      <c r="M308" t="s">
        <v>1207</v>
      </c>
    </row>
    <row r="309" spans="1:21" x14ac:dyDescent="0.25">
      <c r="A309" s="22" t="s">
        <v>115</v>
      </c>
      <c r="B309" s="1">
        <v>31027</v>
      </c>
      <c r="C309" t="str">
        <f t="shared" si="25"/>
        <v xml:space="preserve"> </v>
      </c>
      <c r="D309">
        <f t="shared" si="28"/>
        <v>1</v>
      </c>
      <c r="E309" t="str">
        <f t="shared" si="26"/>
        <v xml:space="preserve"> </v>
      </c>
      <c r="F309" t="str">
        <f t="shared" si="29"/>
        <v xml:space="preserve"> </v>
      </c>
      <c r="G309">
        <f t="shared" si="27"/>
        <v>1</v>
      </c>
      <c r="K309" t="s">
        <v>1207</v>
      </c>
      <c r="L309" t="s">
        <v>1207</v>
      </c>
      <c r="M309" t="s">
        <v>1207</v>
      </c>
    </row>
    <row r="310" spans="1:21" x14ac:dyDescent="0.25">
      <c r="A310" s="22" t="s">
        <v>146</v>
      </c>
      <c r="B310" s="1">
        <v>25493</v>
      </c>
      <c r="C310" t="str">
        <f t="shared" si="25"/>
        <v xml:space="preserve"> </v>
      </c>
      <c r="D310">
        <f t="shared" si="28"/>
        <v>1</v>
      </c>
      <c r="E310" t="str">
        <f t="shared" si="26"/>
        <v xml:space="preserve"> </v>
      </c>
      <c r="F310" t="str">
        <f t="shared" si="29"/>
        <v xml:space="preserve"> </v>
      </c>
      <c r="G310">
        <f t="shared" si="27"/>
        <v>1</v>
      </c>
      <c r="H310" s="163">
        <v>2.2594437688777311E-2</v>
      </c>
      <c r="K310" t="s">
        <v>1207</v>
      </c>
      <c r="L310" t="s">
        <v>1207</v>
      </c>
      <c r="M310" t="s">
        <v>1207</v>
      </c>
    </row>
    <row r="311" spans="1:21" x14ac:dyDescent="0.25">
      <c r="A311" s="22" t="s">
        <v>197</v>
      </c>
      <c r="B311" s="1">
        <v>46037</v>
      </c>
      <c r="C311">
        <f t="shared" si="25"/>
        <v>1</v>
      </c>
      <c r="D311" t="str">
        <f t="shared" si="28"/>
        <v xml:space="preserve"> </v>
      </c>
      <c r="E311" t="str">
        <f t="shared" si="26"/>
        <v xml:space="preserve"> </v>
      </c>
      <c r="F311" t="str">
        <f t="shared" si="29"/>
        <v xml:space="preserve"> </v>
      </c>
      <c r="G311">
        <f t="shared" si="27"/>
        <v>1</v>
      </c>
      <c r="H311" s="163">
        <v>3.2582487998783591E-2</v>
      </c>
      <c r="K311">
        <v>1</v>
      </c>
      <c r="L311" t="s">
        <v>1207</v>
      </c>
      <c r="M311" t="s">
        <v>1207</v>
      </c>
      <c r="Q311">
        <v>1</v>
      </c>
    </row>
    <row r="312" spans="1:21" x14ac:dyDescent="0.25">
      <c r="A312" s="149" t="s">
        <v>1402</v>
      </c>
      <c r="B312" s="130">
        <f>SUM(C312:F312)</f>
        <v>308</v>
      </c>
      <c r="C312" s="150">
        <f>SUM(C4:C311)</f>
        <v>141</v>
      </c>
      <c r="D312" s="150">
        <f>SUM(D4:D311)</f>
        <v>112</v>
      </c>
      <c r="E312" s="150">
        <f>SUM(E4:E311)</f>
        <v>10</v>
      </c>
      <c r="F312" s="150">
        <f>SUM(F4:F311)</f>
        <v>45</v>
      </c>
      <c r="G312" s="150">
        <f>SUM(G4:G311)</f>
        <v>308</v>
      </c>
      <c r="H312" s="163" t="s">
        <v>1362</v>
      </c>
      <c r="K312">
        <v>16</v>
      </c>
      <c r="L312">
        <v>6</v>
      </c>
      <c r="M312">
        <v>7</v>
      </c>
      <c r="N312">
        <v>3</v>
      </c>
      <c r="O312">
        <v>3</v>
      </c>
      <c r="P312">
        <v>6</v>
      </c>
      <c r="Q312">
        <f>SUM(Q4:Q311)</f>
        <v>7</v>
      </c>
      <c r="R312">
        <f>SUM(R4:R311)</f>
        <v>24</v>
      </c>
      <c r="S312">
        <f>SUM(S4:S311)</f>
        <v>1</v>
      </c>
      <c r="T312">
        <f>SUM(T4:T311)</f>
        <v>1</v>
      </c>
      <c r="U312">
        <f>T312+S312+R312+Q312</f>
        <v>33</v>
      </c>
    </row>
    <row r="313" spans="1:21" x14ac:dyDescent="0.25">
      <c r="A313" s="151" t="s">
        <v>1406</v>
      </c>
      <c r="B313" s="152"/>
      <c r="C313" s="195">
        <f>C312/B312</f>
        <v>0.45779220779220781</v>
      </c>
      <c r="D313" s="195">
        <f>D312/B312</f>
        <v>0.36363636363636365</v>
      </c>
      <c r="E313" s="195">
        <f>E312/B312</f>
        <v>3.2467532467532464E-2</v>
      </c>
      <c r="F313" s="195">
        <f>F312/B312</f>
        <v>0.1461038961038961</v>
      </c>
      <c r="G313" s="195">
        <f>G312/B312</f>
        <v>1</v>
      </c>
      <c r="K313" s="163">
        <f>K312/G312</f>
        <v>5.1948051948051951E-2</v>
      </c>
      <c r="L313" s="163">
        <f>L312/G312</f>
        <v>1.948051948051948E-2</v>
      </c>
      <c r="M313" s="163">
        <f>M312/G312</f>
        <v>2.2727272727272728E-2</v>
      </c>
      <c r="N313" s="163">
        <f>N312/G312</f>
        <v>9.74025974025974E-3</v>
      </c>
      <c r="O313" s="163">
        <f>O312/G312</f>
        <v>9.74025974025974E-3</v>
      </c>
      <c r="P313" s="163">
        <f>P312/G312</f>
        <v>1.948051948051948E-2</v>
      </c>
      <c r="Q313" s="177">
        <f>Q312/U312</f>
        <v>0.21212121212121213</v>
      </c>
      <c r="R313" s="177">
        <f>R312/U312</f>
        <v>0.72727272727272729</v>
      </c>
      <c r="S313" s="177">
        <f>S312/U312</f>
        <v>3.0303030303030304E-2</v>
      </c>
      <c r="T313" s="177">
        <f>T312/U312</f>
        <v>3.0303030303030304E-2</v>
      </c>
    </row>
    <row r="314" spans="1:21" x14ac:dyDescent="0.25">
      <c r="A314" s="151"/>
      <c r="C314" s="153"/>
      <c r="D314" s="153"/>
      <c r="E314" s="153"/>
    </row>
    <row r="315" spans="1:21" x14ac:dyDescent="0.25">
      <c r="I315" s="163" t="s">
        <v>1207</v>
      </c>
    </row>
    <row r="316" spans="1:21" x14ac:dyDescent="0.25">
      <c r="D316">
        <f>C312+D312+E312</f>
        <v>263</v>
      </c>
      <c r="E316">
        <f>D316/G312</f>
        <v>0.85389610389610393</v>
      </c>
    </row>
    <row r="317" spans="1:21" x14ac:dyDescent="0.25">
      <c r="A317" s="41"/>
    </row>
    <row r="323" spans="6:6" x14ac:dyDescent="0.25">
      <c r="F323" t="s">
        <v>1472</v>
      </c>
    </row>
  </sheetData>
  <mergeCells count="9">
    <mergeCell ref="V1:V3"/>
    <mergeCell ref="H1:J1"/>
    <mergeCell ref="K1:M1"/>
    <mergeCell ref="H2:H3"/>
    <mergeCell ref="I2:I3"/>
    <mergeCell ref="J2:J3"/>
    <mergeCell ref="K2:K3"/>
    <mergeCell ref="L2:L3"/>
    <mergeCell ref="M2:M3"/>
  </mergeCells>
  <pageMargins left="0.7" right="0.7" top="0.75" bottom="0.75" header="0.3" footer="0.3"/>
  <pageSetup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476"/>
  <sheetViews>
    <sheetView workbookViewId="0">
      <pane ySplit="3" topLeftCell="A160" activePane="bottomLeft" state="frozen"/>
      <selection pane="bottomLeft" activeCell="A160" sqref="A160"/>
    </sheetView>
  </sheetViews>
  <sheetFormatPr defaultRowHeight="15" x14ac:dyDescent="0.25"/>
  <cols>
    <col min="1" max="1" width="56.28515625" style="23" customWidth="1"/>
    <col min="2" max="2" width="12.85546875" customWidth="1"/>
    <col min="3" max="3" width="13.5703125" customWidth="1"/>
    <col min="5" max="5" width="7.5703125" customWidth="1"/>
    <col min="6" max="6" width="6.28515625" customWidth="1"/>
    <col min="7" max="7" width="7" customWidth="1"/>
    <col min="8" max="9" width="6.85546875" customWidth="1"/>
  </cols>
  <sheetData>
    <row r="1" spans="1:11" x14ac:dyDescent="0.25">
      <c r="A1" s="108"/>
      <c r="B1" s="161"/>
      <c r="C1" s="161"/>
      <c r="D1" s="161"/>
      <c r="E1" s="161"/>
      <c r="F1" s="161"/>
      <c r="G1" s="161"/>
      <c r="H1" s="161"/>
      <c r="I1" s="161"/>
    </row>
    <row r="2" spans="1:11" x14ac:dyDescent="0.25">
      <c r="A2" s="100" t="s">
        <v>1394</v>
      </c>
      <c r="B2" s="164" t="s">
        <v>1427</v>
      </c>
      <c r="C2" s="165" t="s">
        <v>1428</v>
      </c>
      <c r="D2" s="166" t="s">
        <v>605</v>
      </c>
      <c r="E2" s="164" t="s">
        <v>1447</v>
      </c>
      <c r="F2" s="165"/>
      <c r="G2" s="165"/>
      <c r="H2" s="165"/>
      <c r="I2" s="166"/>
    </row>
    <row r="3" spans="1:11" x14ac:dyDescent="0.25">
      <c r="A3" s="101"/>
      <c r="B3" s="167"/>
      <c r="C3" s="168"/>
      <c r="D3" s="169"/>
      <c r="E3" s="167" t="s">
        <v>1448</v>
      </c>
      <c r="F3" s="168" t="s">
        <v>1415</v>
      </c>
      <c r="G3" s="168" t="s">
        <v>1418</v>
      </c>
      <c r="H3" s="168" t="s">
        <v>1416</v>
      </c>
      <c r="I3" s="169" t="s">
        <v>1414</v>
      </c>
    </row>
    <row r="4" spans="1:11" x14ac:dyDescent="0.25">
      <c r="A4" s="23" t="s">
        <v>521</v>
      </c>
      <c r="B4" t="s">
        <v>1416</v>
      </c>
      <c r="E4" t="str">
        <f>IF(B4="C",1," ")</f>
        <v xml:space="preserve"> </v>
      </c>
      <c r="F4" t="str">
        <f>IF(B4="NC",1," ")</f>
        <v xml:space="preserve"> </v>
      </c>
      <c r="G4" t="str">
        <f>IF(B4="NIS",1," ")</f>
        <v xml:space="preserve"> </v>
      </c>
      <c r="H4">
        <f>IF(B4="NP",1," ")</f>
        <v>1</v>
      </c>
      <c r="I4" t="str">
        <f>IF(B4="NTNC",1," ")</f>
        <v xml:space="preserve"> </v>
      </c>
      <c r="K4" s="23"/>
    </row>
    <row r="5" spans="1:11" x14ac:dyDescent="0.25">
      <c r="A5" s="22" t="s">
        <v>81</v>
      </c>
      <c r="B5" t="s">
        <v>1038</v>
      </c>
      <c r="E5">
        <f t="shared" ref="E5:E60" si="0">IF(B5="C",1," ")</f>
        <v>1</v>
      </c>
      <c r="F5" t="str">
        <f t="shared" ref="F5:F60" si="1">IF(B5="NC",1," ")</f>
        <v xml:space="preserve"> </v>
      </c>
      <c r="G5" t="str">
        <f t="shared" ref="G5:G60" si="2">IF(B5="NIS",1," ")</f>
        <v xml:space="preserve"> </v>
      </c>
      <c r="H5" t="str">
        <f t="shared" ref="H5:H60" si="3">IF(B5="NP",1," ")</f>
        <v xml:space="preserve"> </v>
      </c>
      <c r="I5" t="str">
        <f t="shared" ref="I5:I60" si="4">IF(B5="NTNC",1," ")</f>
        <v xml:space="preserve"> </v>
      </c>
      <c r="K5" s="22"/>
    </row>
    <row r="6" spans="1:11" x14ac:dyDescent="0.25">
      <c r="A6" s="22" t="s">
        <v>39</v>
      </c>
      <c r="B6" t="s">
        <v>1038</v>
      </c>
      <c r="E6">
        <f t="shared" si="0"/>
        <v>1</v>
      </c>
      <c r="F6" t="str">
        <f t="shared" si="1"/>
        <v xml:space="preserve"> </v>
      </c>
      <c r="G6" t="str">
        <f t="shared" si="2"/>
        <v xml:space="preserve"> </v>
      </c>
      <c r="H6" t="str">
        <f t="shared" si="3"/>
        <v xml:space="preserve"> </v>
      </c>
      <c r="I6" t="str">
        <f t="shared" si="4"/>
        <v xml:space="preserve"> </v>
      </c>
      <c r="K6" s="22"/>
    </row>
    <row r="7" spans="1:11" x14ac:dyDescent="0.25">
      <c r="A7" s="23" t="s">
        <v>523</v>
      </c>
      <c r="B7" t="s">
        <v>1038</v>
      </c>
      <c r="E7">
        <f t="shared" si="0"/>
        <v>1</v>
      </c>
      <c r="F7" t="str">
        <f t="shared" si="1"/>
        <v xml:space="preserve"> </v>
      </c>
      <c r="G7" t="str">
        <f t="shared" si="2"/>
        <v xml:space="preserve"> </v>
      </c>
      <c r="H7" t="str">
        <f t="shared" si="3"/>
        <v xml:space="preserve"> </v>
      </c>
      <c r="I7" t="str">
        <f t="shared" si="4"/>
        <v xml:space="preserve"> </v>
      </c>
      <c r="K7" s="23"/>
    </row>
    <row r="8" spans="1:11" x14ac:dyDescent="0.25">
      <c r="A8" s="23" t="s">
        <v>512</v>
      </c>
      <c r="B8" t="s">
        <v>1415</v>
      </c>
      <c r="E8" t="str">
        <f t="shared" si="0"/>
        <v xml:space="preserve"> </v>
      </c>
      <c r="F8">
        <f t="shared" si="1"/>
        <v>1</v>
      </c>
      <c r="G8" t="str">
        <f t="shared" si="2"/>
        <v xml:space="preserve"> </v>
      </c>
      <c r="H8" t="str">
        <f t="shared" si="3"/>
        <v xml:space="preserve"> </v>
      </c>
      <c r="I8" t="str">
        <f t="shared" si="4"/>
        <v xml:space="preserve"> </v>
      </c>
      <c r="K8" s="23"/>
    </row>
    <row r="9" spans="1:11" x14ac:dyDescent="0.25">
      <c r="A9" s="5" t="s">
        <v>117</v>
      </c>
      <c r="B9" t="s">
        <v>1418</v>
      </c>
      <c r="C9" t="s">
        <v>1446</v>
      </c>
      <c r="E9" t="str">
        <f t="shared" si="0"/>
        <v xml:space="preserve"> </v>
      </c>
      <c r="F9" t="str">
        <f t="shared" si="1"/>
        <v xml:space="preserve"> </v>
      </c>
      <c r="G9">
        <f t="shared" si="2"/>
        <v>1</v>
      </c>
      <c r="H9" t="str">
        <f t="shared" si="3"/>
        <v xml:space="preserve"> </v>
      </c>
      <c r="I9" t="str">
        <f t="shared" si="4"/>
        <v xml:space="preserve"> </v>
      </c>
      <c r="K9" s="5"/>
    </row>
    <row r="10" spans="1:11" x14ac:dyDescent="0.25">
      <c r="A10" s="22" t="s">
        <v>517</v>
      </c>
      <c r="B10" t="s">
        <v>1038</v>
      </c>
      <c r="E10">
        <f t="shared" si="0"/>
        <v>1</v>
      </c>
      <c r="F10" t="str">
        <f t="shared" si="1"/>
        <v xml:space="preserve"> </v>
      </c>
      <c r="G10" t="str">
        <f t="shared" si="2"/>
        <v xml:space="preserve"> </v>
      </c>
      <c r="H10" t="str">
        <f t="shared" si="3"/>
        <v xml:space="preserve"> </v>
      </c>
      <c r="I10" t="str">
        <f t="shared" si="4"/>
        <v xml:space="preserve"> </v>
      </c>
      <c r="K10" s="22"/>
    </row>
    <row r="11" spans="1:11" x14ac:dyDescent="0.25">
      <c r="A11" s="23" t="s">
        <v>524</v>
      </c>
      <c r="B11" t="s">
        <v>1038</v>
      </c>
      <c r="E11">
        <f t="shared" si="0"/>
        <v>1</v>
      </c>
      <c r="F11" t="str">
        <f t="shared" si="1"/>
        <v xml:space="preserve"> </v>
      </c>
      <c r="G11" t="str">
        <f t="shared" si="2"/>
        <v xml:space="preserve"> </v>
      </c>
      <c r="H11" t="str">
        <f t="shared" si="3"/>
        <v xml:space="preserve"> </v>
      </c>
      <c r="I11" t="str">
        <f t="shared" si="4"/>
        <v xml:space="preserve"> </v>
      </c>
      <c r="K11" s="23"/>
    </row>
    <row r="12" spans="1:11" x14ac:dyDescent="0.25">
      <c r="A12" s="23" t="s">
        <v>525</v>
      </c>
      <c r="B12" t="s">
        <v>1038</v>
      </c>
      <c r="E12">
        <f t="shared" si="0"/>
        <v>1</v>
      </c>
      <c r="F12" t="str">
        <f t="shared" si="1"/>
        <v xml:space="preserve"> </v>
      </c>
      <c r="G12" t="str">
        <f t="shared" si="2"/>
        <v xml:space="preserve"> </v>
      </c>
      <c r="H12" t="str">
        <f t="shared" si="3"/>
        <v xml:space="preserve"> </v>
      </c>
      <c r="I12" t="str">
        <f t="shared" si="4"/>
        <v xml:space="preserve"> </v>
      </c>
      <c r="K12" s="23"/>
    </row>
    <row r="13" spans="1:11" x14ac:dyDescent="0.25">
      <c r="A13" s="22" t="s">
        <v>198</v>
      </c>
      <c r="B13" t="s">
        <v>1038</v>
      </c>
      <c r="E13">
        <f t="shared" si="0"/>
        <v>1</v>
      </c>
      <c r="F13" t="str">
        <f t="shared" si="1"/>
        <v xml:space="preserve"> </v>
      </c>
      <c r="G13" t="str">
        <f t="shared" si="2"/>
        <v xml:space="preserve"> </v>
      </c>
      <c r="H13" t="str">
        <f t="shared" si="3"/>
        <v xml:space="preserve"> </v>
      </c>
      <c r="I13" t="str">
        <f t="shared" si="4"/>
        <v xml:space="preserve"> </v>
      </c>
      <c r="K13" s="22"/>
    </row>
    <row r="14" spans="1:11" x14ac:dyDescent="0.25">
      <c r="A14" s="23" t="s">
        <v>1458</v>
      </c>
      <c r="B14" t="s">
        <v>1415</v>
      </c>
      <c r="E14" t="str">
        <f t="shared" si="0"/>
        <v xml:space="preserve"> </v>
      </c>
      <c r="F14">
        <f t="shared" si="1"/>
        <v>1</v>
      </c>
      <c r="G14" t="str">
        <f t="shared" si="2"/>
        <v xml:space="preserve"> </v>
      </c>
      <c r="H14" t="str">
        <f t="shared" si="3"/>
        <v xml:space="preserve"> </v>
      </c>
      <c r="I14" t="str">
        <f t="shared" si="4"/>
        <v xml:space="preserve"> </v>
      </c>
      <c r="K14" s="23"/>
    </row>
    <row r="15" spans="1:11" x14ac:dyDescent="0.25">
      <c r="A15" s="23" t="s">
        <v>526</v>
      </c>
      <c r="B15" t="s">
        <v>1415</v>
      </c>
      <c r="E15" t="str">
        <f t="shared" si="0"/>
        <v xml:space="preserve"> </v>
      </c>
      <c r="F15">
        <f t="shared" si="1"/>
        <v>1</v>
      </c>
      <c r="G15" t="str">
        <f t="shared" si="2"/>
        <v xml:space="preserve"> </v>
      </c>
      <c r="H15" t="str">
        <f t="shared" si="3"/>
        <v xml:space="preserve"> </v>
      </c>
      <c r="I15" t="str">
        <f t="shared" si="4"/>
        <v xml:space="preserve"> </v>
      </c>
      <c r="K15" s="23"/>
    </row>
    <row r="16" spans="1:11" x14ac:dyDescent="0.25">
      <c r="A16" s="22" t="s">
        <v>40</v>
      </c>
      <c r="B16" t="s">
        <v>1038</v>
      </c>
      <c r="E16">
        <f t="shared" si="0"/>
        <v>1</v>
      </c>
      <c r="F16" t="str">
        <f t="shared" si="1"/>
        <v xml:space="preserve"> </v>
      </c>
      <c r="G16" t="str">
        <f t="shared" si="2"/>
        <v xml:space="preserve"> </v>
      </c>
      <c r="H16" t="str">
        <f t="shared" si="3"/>
        <v xml:space="preserve"> </v>
      </c>
      <c r="I16" t="str">
        <f t="shared" si="4"/>
        <v xml:space="preserve"> </v>
      </c>
      <c r="K16" s="22"/>
    </row>
    <row r="17" spans="1:11" x14ac:dyDescent="0.25">
      <c r="A17" s="22" t="s">
        <v>149</v>
      </c>
      <c r="B17" t="s">
        <v>1038</v>
      </c>
      <c r="E17">
        <f t="shared" si="0"/>
        <v>1</v>
      </c>
      <c r="F17" t="str">
        <f t="shared" si="1"/>
        <v xml:space="preserve"> </v>
      </c>
      <c r="G17" t="str">
        <f t="shared" si="2"/>
        <v xml:space="preserve"> </v>
      </c>
      <c r="H17" t="str">
        <f t="shared" si="3"/>
        <v xml:space="preserve"> </v>
      </c>
      <c r="I17" t="str">
        <f t="shared" si="4"/>
        <v xml:space="preserve"> </v>
      </c>
      <c r="K17" s="22"/>
    </row>
    <row r="18" spans="1:11" x14ac:dyDescent="0.25">
      <c r="A18" s="22" t="s">
        <v>41</v>
      </c>
      <c r="B18" t="s">
        <v>1038</v>
      </c>
      <c r="E18">
        <f t="shared" si="0"/>
        <v>1</v>
      </c>
      <c r="F18" t="str">
        <f t="shared" si="1"/>
        <v xml:space="preserve"> </v>
      </c>
      <c r="G18" t="str">
        <f t="shared" si="2"/>
        <v xml:space="preserve"> </v>
      </c>
      <c r="H18" t="str">
        <f t="shared" si="3"/>
        <v xml:space="preserve"> </v>
      </c>
      <c r="I18" t="str">
        <f t="shared" si="4"/>
        <v xml:space="preserve"> </v>
      </c>
      <c r="K18" s="22"/>
    </row>
    <row r="19" spans="1:11" x14ac:dyDescent="0.25">
      <c r="A19" s="23" t="s">
        <v>527</v>
      </c>
      <c r="B19" t="s">
        <v>1038</v>
      </c>
      <c r="E19">
        <f t="shared" si="0"/>
        <v>1</v>
      </c>
      <c r="F19" t="str">
        <f t="shared" si="1"/>
        <v xml:space="preserve"> </v>
      </c>
      <c r="G19" t="str">
        <f t="shared" si="2"/>
        <v xml:space="preserve"> </v>
      </c>
      <c r="H19" t="str">
        <f t="shared" si="3"/>
        <v xml:space="preserve"> </v>
      </c>
      <c r="I19" t="str">
        <f t="shared" si="4"/>
        <v xml:space="preserve"> </v>
      </c>
      <c r="K19" s="23"/>
    </row>
    <row r="20" spans="1:11" x14ac:dyDescent="0.25">
      <c r="A20" s="22" t="s">
        <v>28</v>
      </c>
      <c r="B20" t="s">
        <v>1038</v>
      </c>
      <c r="E20">
        <f t="shared" si="0"/>
        <v>1</v>
      </c>
      <c r="F20" t="str">
        <f t="shared" si="1"/>
        <v xml:space="preserve"> </v>
      </c>
      <c r="G20" t="str">
        <f t="shared" si="2"/>
        <v xml:space="preserve"> </v>
      </c>
      <c r="H20" t="str">
        <f t="shared" si="3"/>
        <v xml:space="preserve"> </v>
      </c>
      <c r="I20" t="str">
        <f t="shared" si="4"/>
        <v xml:space="preserve"> </v>
      </c>
      <c r="K20" s="22"/>
    </row>
    <row r="21" spans="1:11" x14ac:dyDescent="0.25">
      <c r="A21" s="22" t="s">
        <v>42</v>
      </c>
      <c r="B21" t="s">
        <v>1038</v>
      </c>
      <c r="E21">
        <f t="shared" si="0"/>
        <v>1</v>
      </c>
      <c r="F21" t="str">
        <f t="shared" si="1"/>
        <v xml:space="preserve"> </v>
      </c>
      <c r="G21" t="str">
        <f t="shared" si="2"/>
        <v xml:space="preserve"> </v>
      </c>
      <c r="H21" t="str">
        <f t="shared" si="3"/>
        <v xml:space="preserve"> </v>
      </c>
      <c r="I21" t="str">
        <f t="shared" si="4"/>
        <v xml:space="preserve"> </v>
      </c>
      <c r="K21" s="22"/>
    </row>
    <row r="22" spans="1:11" x14ac:dyDescent="0.25">
      <c r="A22" s="22" t="s">
        <v>43</v>
      </c>
      <c r="B22" t="s">
        <v>1038</v>
      </c>
      <c r="E22">
        <f t="shared" si="0"/>
        <v>1</v>
      </c>
      <c r="F22" t="str">
        <f t="shared" si="1"/>
        <v xml:space="preserve"> </v>
      </c>
      <c r="G22" t="str">
        <f t="shared" si="2"/>
        <v xml:space="preserve"> </v>
      </c>
      <c r="H22" t="str">
        <f t="shared" si="3"/>
        <v xml:space="preserve"> </v>
      </c>
      <c r="I22" t="str">
        <f t="shared" si="4"/>
        <v xml:space="preserve"> </v>
      </c>
      <c r="K22" s="22"/>
    </row>
    <row r="23" spans="1:11" x14ac:dyDescent="0.25">
      <c r="A23" s="22" t="s">
        <v>82</v>
      </c>
      <c r="B23" t="s">
        <v>1038</v>
      </c>
      <c r="E23">
        <f t="shared" si="0"/>
        <v>1</v>
      </c>
      <c r="F23" t="str">
        <f t="shared" si="1"/>
        <v xml:space="preserve"> </v>
      </c>
      <c r="G23" t="str">
        <f t="shared" si="2"/>
        <v xml:space="preserve"> </v>
      </c>
      <c r="H23" t="str">
        <f t="shared" si="3"/>
        <v xml:space="preserve"> </v>
      </c>
      <c r="I23" t="str">
        <f t="shared" si="4"/>
        <v xml:space="preserve"> </v>
      </c>
      <c r="K23" s="22"/>
    </row>
    <row r="24" spans="1:11" x14ac:dyDescent="0.25">
      <c r="A24" s="22" t="s">
        <v>29</v>
      </c>
      <c r="B24" t="s">
        <v>1038</v>
      </c>
      <c r="E24">
        <f t="shared" si="0"/>
        <v>1</v>
      </c>
      <c r="F24" t="str">
        <f t="shared" si="1"/>
        <v xml:space="preserve"> </v>
      </c>
      <c r="G24" t="str">
        <f t="shared" si="2"/>
        <v xml:space="preserve"> </v>
      </c>
      <c r="H24" t="str">
        <f t="shared" si="3"/>
        <v xml:space="preserve"> </v>
      </c>
      <c r="I24" t="str">
        <f t="shared" si="4"/>
        <v xml:space="preserve"> </v>
      </c>
      <c r="K24" s="22"/>
    </row>
    <row r="25" spans="1:11" x14ac:dyDescent="0.25">
      <c r="A25" s="22" t="s">
        <v>44</v>
      </c>
      <c r="B25" t="s">
        <v>1038</v>
      </c>
      <c r="E25">
        <f t="shared" si="0"/>
        <v>1</v>
      </c>
      <c r="F25" t="str">
        <f t="shared" si="1"/>
        <v xml:space="preserve"> </v>
      </c>
      <c r="G25" t="str">
        <f t="shared" si="2"/>
        <v xml:space="preserve"> </v>
      </c>
      <c r="H25" t="str">
        <f t="shared" si="3"/>
        <v xml:space="preserve"> </v>
      </c>
      <c r="I25" t="str">
        <f t="shared" si="4"/>
        <v xml:space="preserve"> </v>
      </c>
      <c r="K25" s="22"/>
    </row>
    <row r="26" spans="1:11" x14ac:dyDescent="0.25">
      <c r="A26" s="22" t="s">
        <v>150</v>
      </c>
      <c r="B26" t="s">
        <v>1038</v>
      </c>
      <c r="E26">
        <f t="shared" si="0"/>
        <v>1</v>
      </c>
      <c r="F26" t="str">
        <f t="shared" si="1"/>
        <v xml:space="preserve"> </v>
      </c>
      <c r="G26" t="str">
        <f t="shared" si="2"/>
        <v xml:space="preserve"> </v>
      </c>
      <c r="H26" t="str">
        <f t="shared" si="3"/>
        <v xml:space="preserve"> </v>
      </c>
      <c r="I26" t="str">
        <f t="shared" si="4"/>
        <v xml:space="preserve"> </v>
      </c>
      <c r="K26" s="22"/>
    </row>
    <row r="27" spans="1:11" x14ac:dyDescent="0.25">
      <c r="A27" s="23" t="s">
        <v>529</v>
      </c>
      <c r="B27" t="s">
        <v>1038</v>
      </c>
      <c r="E27">
        <f t="shared" si="0"/>
        <v>1</v>
      </c>
      <c r="F27" t="str">
        <f t="shared" si="1"/>
        <v xml:space="preserve"> </v>
      </c>
      <c r="G27" t="str">
        <f t="shared" si="2"/>
        <v xml:space="preserve"> </v>
      </c>
      <c r="H27" t="str">
        <f t="shared" si="3"/>
        <v xml:space="preserve"> </v>
      </c>
      <c r="I27" t="str">
        <f t="shared" si="4"/>
        <v xml:space="preserve"> </v>
      </c>
      <c r="K27" s="23"/>
    </row>
    <row r="28" spans="1:11" x14ac:dyDescent="0.25">
      <c r="A28" s="22" t="s">
        <v>151</v>
      </c>
      <c r="B28" t="s">
        <v>1038</v>
      </c>
      <c r="E28">
        <f t="shared" si="0"/>
        <v>1</v>
      </c>
      <c r="F28" t="str">
        <f t="shared" si="1"/>
        <v xml:space="preserve"> </v>
      </c>
      <c r="G28" t="str">
        <f t="shared" si="2"/>
        <v xml:space="preserve"> </v>
      </c>
      <c r="H28" t="str">
        <f t="shared" si="3"/>
        <v xml:space="preserve"> </v>
      </c>
      <c r="I28" t="str">
        <f t="shared" si="4"/>
        <v xml:space="preserve"> </v>
      </c>
      <c r="K28" s="22"/>
    </row>
    <row r="29" spans="1:11" x14ac:dyDescent="0.25">
      <c r="A29" s="23" t="s">
        <v>530</v>
      </c>
      <c r="B29" t="s">
        <v>1038</v>
      </c>
      <c r="E29">
        <f t="shared" si="0"/>
        <v>1</v>
      </c>
      <c r="F29" t="str">
        <f t="shared" si="1"/>
        <v xml:space="preserve"> </v>
      </c>
      <c r="G29" t="str">
        <f t="shared" si="2"/>
        <v xml:space="preserve"> </v>
      </c>
      <c r="H29" t="str">
        <f t="shared" si="3"/>
        <v xml:space="preserve"> </v>
      </c>
      <c r="I29" t="str">
        <f t="shared" si="4"/>
        <v xml:space="preserve"> </v>
      </c>
      <c r="K29" s="23"/>
    </row>
    <row r="30" spans="1:11" x14ac:dyDescent="0.25">
      <c r="A30" s="23" t="s">
        <v>531</v>
      </c>
      <c r="B30" t="s">
        <v>1038</v>
      </c>
      <c r="E30">
        <f t="shared" si="0"/>
        <v>1</v>
      </c>
      <c r="F30" t="str">
        <f t="shared" si="1"/>
        <v xml:space="preserve"> </v>
      </c>
      <c r="G30" t="str">
        <f t="shared" si="2"/>
        <v xml:space="preserve"> </v>
      </c>
      <c r="H30" t="str">
        <f t="shared" si="3"/>
        <v xml:space="preserve"> </v>
      </c>
      <c r="I30" t="str">
        <f t="shared" si="4"/>
        <v xml:space="preserve"> </v>
      </c>
      <c r="K30" s="23"/>
    </row>
    <row r="31" spans="1:11" x14ac:dyDescent="0.25">
      <c r="A31" s="22" t="s">
        <v>118</v>
      </c>
      <c r="B31" t="s">
        <v>1038</v>
      </c>
      <c r="E31">
        <f t="shared" si="0"/>
        <v>1</v>
      </c>
      <c r="F31" t="str">
        <f t="shared" si="1"/>
        <v xml:space="preserve"> </v>
      </c>
      <c r="G31" t="str">
        <f t="shared" si="2"/>
        <v xml:space="preserve"> </v>
      </c>
      <c r="H31" t="str">
        <f t="shared" si="3"/>
        <v xml:space="preserve"> </v>
      </c>
      <c r="I31" t="str">
        <f t="shared" si="4"/>
        <v xml:space="preserve"> </v>
      </c>
      <c r="K31" s="22"/>
    </row>
    <row r="32" spans="1:11" x14ac:dyDescent="0.25">
      <c r="A32" s="22" t="s">
        <v>45</v>
      </c>
      <c r="B32" t="s">
        <v>1038</v>
      </c>
      <c r="E32">
        <f t="shared" si="0"/>
        <v>1</v>
      </c>
      <c r="F32" t="str">
        <f t="shared" si="1"/>
        <v xml:space="preserve"> </v>
      </c>
      <c r="G32" t="str">
        <f t="shared" si="2"/>
        <v xml:space="preserve"> </v>
      </c>
      <c r="H32" t="str">
        <f t="shared" si="3"/>
        <v xml:space="preserve"> </v>
      </c>
      <c r="I32" t="str">
        <f t="shared" si="4"/>
        <v xml:space="preserve"> </v>
      </c>
      <c r="K32" s="22"/>
    </row>
    <row r="33" spans="1:11" x14ac:dyDescent="0.25">
      <c r="A33" s="22" t="s">
        <v>83</v>
      </c>
      <c r="B33" t="s">
        <v>1038</v>
      </c>
      <c r="E33">
        <f t="shared" si="0"/>
        <v>1</v>
      </c>
      <c r="F33" t="str">
        <f t="shared" si="1"/>
        <v xml:space="preserve"> </v>
      </c>
      <c r="G33" t="str">
        <f t="shared" si="2"/>
        <v xml:space="preserve"> </v>
      </c>
      <c r="H33" t="str">
        <f t="shared" si="3"/>
        <v xml:space="preserve"> </v>
      </c>
      <c r="I33" t="str">
        <f t="shared" si="4"/>
        <v xml:space="preserve"> </v>
      </c>
      <c r="K33" s="22"/>
    </row>
    <row r="34" spans="1:11" x14ac:dyDescent="0.25">
      <c r="A34" s="23" t="s">
        <v>532</v>
      </c>
      <c r="B34" t="s">
        <v>1038</v>
      </c>
      <c r="E34">
        <f t="shared" si="0"/>
        <v>1</v>
      </c>
      <c r="F34" t="str">
        <f t="shared" si="1"/>
        <v xml:space="preserve"> </v>
      </c>
      <c r="G34" t="str">
        <f t="shared" si="2"/>
        <v xml:space="preserve"> </v>
      </c>
      <c r="H34" t="str">
        <f t="shared" si="3"/>
        <v xml:space="preserve"> </v>
      </c>
      <c r="I34" t="str">
        <f t="shared" si="4"/>
        <v xml:space="preserve"> </v>
      </c>
      <c r="K34" s="23"/>
    </row>
    <row r="35" spans="1:11" x14ac:dyDescent="0.25">
      <c r="A35" s="22" t="s">
        <v>533</v>
      </c>
      <c r="B35" t="s">
        <v>1414</v>
      </c>
      <c r="E35" t="str">
        <f t="shared" si="0"/>
        <v xml:space="preserve"> </v>
      </c>
      <c r="F35" t="str">
        <f t="shared" si="1"/>
        <v xml:space="preserve"> </v>
      </c>
      <c r="G35" t="str">
        <f t="shared" si="2"/>
        <v xml:space="preserve"> </v>
      </c>
      <c r="H35" t="str">
        <f t="shared" si="3"/>
        <v xml:space="preserve"> </v>
      </c>
      <c r="I35">
        <f t="shared" si="4"/>
        <v>1</v>
      </c>
      <c r="K35" s="22"/>
    </row>
    <row r="36" spans="1:11" x14ac:dyDescent="0.25">
      <c r="A36" s="22" t="s">
        <v>201</v>
      </c>
      <c r="B36" t="s">
        <v>1038</v>
      </c>
      <c r="E36">
        <f t="shared" si="0"/>
        <v>1</v>
      </c>
      <c r="F36" t="str">
        <f t="shared" si="1"/>
        <v xml:space="preserve"> </v>
      </c>
      <c r="G36" t="str">
        <f t="shared" si="2"/>
        <v xml:space="preserve"> </v>
      </c>
      <c r="H36" t="str">
        <f t="shared" si="3"/>
        <v xml:space="preserve"> </v>
      </c>
      <c r="I36" t="str">
        <f t="shared" si="4"/>
        <v xml:space="preserve"> </v>
      </c>
      <c r="K36" s="22"/>
    </row>
    <row r="37" spans="1:11" x14ac:dyDescent="0.25">
      <c r="A37" s="22" t="s">
        <v>534</v>
      </c>
      <c r="B37" t="s">
        <v>1038</v>
      </c>
      <c r="E37">
        <f t="shared" si="0"/>
        <v>1</v>
      </c>
      <c r="F37" t="str">
        <f t="shared" si="1"/>
        <v xml:space="preserve"> </v>
      </c>
      <c r="G37" t="str">
        <f t="shared" si="2"/>
        <v xml:space="preserve"> </v>
      </c>
      <c r="H37" t="str">
        <f t="shared" si="3"/>
        <v xml:space="preserve"> </v>
      </c>
      <c r="I37" t="str">
        <f t="shared" si="4"/>
        <v xml:space="preserve"> </v>
      </c>
      <c r="K37" s="22"/>
    </row>
    <row r="38" spans="1:11" x14ac:dyDescent="0.25">
      <c r="A38" s="22" t="s">
        <v>216</v>
      </c>
      <c r="B38" t="s">
        <v>1038</v>
      </c>
      <c r="E38">
        <f t="shared" si="0"/>
        <v>1</v>
      </c>
      <c r="F38" t="str">
        <f t="shared" si="1"/>
        <v xml:space="preserve"> </v>
      </c>
      <c r="G38" t="str">
        <f t="shared" si="2"/>
        <v xml:space="preserve"> </v>
      </c>
      <c r="H38" t="str">
        <f t="shared" si="3"/>
        <v xml:space="preserve"> </v>
      </c>
      <c r="I38" t="str">
        <f t="shared" si="4"/>
        <v xml:space="preserve"> </v>
      </c>
      <c r="K38" s="22"/>
    </row>
    <row r="39" spans="1:11" x14ac:dyDescent="0.25">
      <c r="A39" s="22" t="s">
        <v>631</v>
      </c>
      <c r="B39" t="s">
        <v>1038</v>
      </c>
      <c r="E39">
        <f t="shared" si="0"/>
        <v>1</v>
      </c>
      <c r="F39" t="str">
        <f t="shared" si="1"/>
        <v xml:space="preserve"> </v>
      </c>
      <c r="G39" t="str">
        <f t="shared" si="2"/>
        <v xml:space="preserve"> </v>
      </c>
      <c r="H39" t="str">
        <f t="shared" si="3"/>
        <v xml:space="preserve"> </v>
      </c>
      <c r="I39" t="str">
        <f t="shared" si="4"/>
        <v xml:space="preserve"> </v>
      </c>
      <c r="K39" s="22"/>
    </row>
    <row r="40" spans="1:11" x14ac:dyDescent="0.25">
      <c r="A40" s="22" t="s">
        <v>634</v>
      </c>
      <c r="B40" t="s">
        <v>1038</v>
      </c>
      <c r="E40">
        <f t="shared" si="0"/>
        <v>1</v>
      </c>
      <c r="F40" t="str">
        <f t="shared" si="1"/>
        <v xml:space="preserve"> </v>
      </c>
      <c r="G40" t="str">
        <f t="shared" si="2"/>
        <v xml:space="preserve"> </v>
      </c>
      <c r="H40" t="str">
        <f t="shared" si="3"/>
        <v xml:space="preserve"> </v>
      </c>
      <c r="I40" t="str">
        <f t="shared" si="4"/>
        <v xml:space="preserve"> </v>
      </c>
      <c r="K40" s="22"/>
    </row>
    <row r="41" spans="1:11" x14ac:dyDescent="0.25">
      <c r="A41" s="22" t="s">
        <v>162</v>
      </c>
      <c r="B41" t="s">
        <v>1038</v>
      </c>
      <c r="E41">
        <f t="shared" si="0"/>
        <v>1</v>
      </c>
      <c r="F41" t="str">
        <f t="shared" si="1"/>
        <v xml:space="preserve"> </v>
      </c>
      <c r="G41" t="str">
        <f t="shared" si="2"/>
        <v xml:space="preserve"> </v>
      </c>
      <c r="H41" t="str">
        <f t="shared" si="3"/>
        <v xml:space="preserve"> </v>
      </c>
      <c r="I41" t="str">
        <f t="shared" si="4"/>
        <v xml:space="preserve"> </v>
      </c>
      <c r="K41" s="22"/>
    </row>
    <row r="42" spans="1:11" x14ac:dyDescent="0.25">
      <c r="A42" s="23" t="s">
        <v>1421</v>
      </c>
      <c r="B42" t="s">
        <v>1038</v>
      </c>
      <c r="E42">
        <f t="shared" si="0"/>
        <v>1</v>
      </c>
      <c r="F42" t="str">
        <f t="shared" si="1"/>
        <v xml:space="preserve"> </v>
      </c>
      <c r="G42" t="str">
        <f t="shared" si="2"/>
        <v xml:space="preserve"> </v>
      </c>
      <c r="H42" t="str">
        <f t="shared" si="3"/>
        <v xml:space="preserve"> </v>
      </c>
      <c r="I42" t="str">
        <f t="shared" si="4"/>
        <v xml:space="preserve"> </v>
      </c>
      <c r="K42" s="23"/>
    </row>
    <row r="43" spans="1:11" x14ac:dyDescent="0.25">
      <c r="A43" s="22" t="s">
        <v>152</v>
      </c>
      <c r="B43" t="s">
        <v>1038</v>
      </c>
      <c r="E43">
        <f t="shared" si="0"/>
        <v>1</v>
      </c>
      <c r="F43" t="str">
        <f t="shared" si="1"/>
        <v xml:space="preserve"> </v>
      </c>
      <c r="G43" t="str">
        <f t="shared" si="2"/>
        <v xml:space="preserve"> </v>
      </c>
      <c r="H43" t="str">
        <f t="shared" si="3"/>
        <v xml:space="preserve"> </v>
      </c>
      <c r="I43" t="str">
        <f t="shared" si="4"/>
        <v xml:space="preserve"> </v>
      </c>
      <c r="K43" s="22"/>
    </row>
    <row r="44" spans="1:11" x14ac:dyDescent="0.25">
      <c r="A44" s="22" t="s">
        <v>26</v>
      </c>
      <c r="B44" t="s">
        <v>1038</v>
      </c>
      <c r="E44">
        <f t="shared" si="0"/>
        <v>1</v>
      </c>
      <c r="F44" t="str">
        <f t="shared" si="1"/>
        <v xml:space="preserve"> </v>
      </c>
      <c r="G44" t="str">
        <f t="shared" si="2"/>
        <v xml:space="preserve"> </v>
      </c>
      <c r="H44" t="str">
        <f t="shared" si="3"/>
        <v xml:space="preserve"> </v>
      </c>
      <c r="I44" t="str">
        <f t="shared" si="4"/>
        <v xml:space="preserve"> </v>
      </c>
      <c r="K44" s="22"/>
    </row>
    <row r="45" spans="1:11" x14ac:dyDescent="0.25">
      <c r="A45" s="22" t="s">
        <v>84</v>
      </c>
      <c r="B45" t="s">
        <v>1038</v>
      </c>
      <c r="E45">
        <f t="shared" si="0"/>
        <v>1</v>
      </c>
      <c r="F45" t="str">
        <f t="shared" si="1"/>
        <v xml:space="preserve"> </v>
      </c>
      <c r="G45" t="str">
        <f t="shared" si="2"/>
        <v xml:space="preserve"> </v>
      </c>
      <c r="H45" t="str">
        <f t="shared" si="3"/>
        <v xml:space="preserve"> </v>
      </c>
      <c r="I45" t="str">
        <f t="shared" si="4"/>
        <v xml:space="preserve"> </v>
      </c>
      <c r="K45" s="22"/>
    </row>
    <row r="46" spans="1:11" x14ac:dyDescent="0.25">
      <c r="A46" s="22" t="s">
        <v>535</v>
      </c>
      <c r="B46" t="s">
        <v>1415</v>
      </c>
      <c r="E46" t="str">
        <f t="shared" si="0"/>
        <v xml:space="preserve"> </v>
      </c>
      <c r="F46">
        <f t="shared" si="1"/>
        <v>1</v>
      </c>
      <c r="G46" t="str">
        <f t="shared" si="2"/>
        <v xml:space="preserve"> </v>
      </c>
      <c r="H46" t="str">
        <f t="shared" si="3"/>
        <v xml:space="preserve"> </v>
      </c>
      <c r="I46" t="str">
        <f t="shared" si="4"/>
        <v xml:space="preserve"> </v>
      </c>
      <c r="K46" s="22"/>
    </row>
    <row r="47" spans="1:11" x14ac:dyDescent="0.25">
      <c r="A47" s="22" t="s">
        <v>536</v>
      </c>
      <c r="B47" t="s">
        <v>1038</v>
      </c>
      <c r="E47">
        <f t="shared" si="0"/>
        <v>1</v>
      </c>
      <c r="F47" t="str">
        <f t="shared" si="1"/>
        <v xml:space="preserve"> </v>
      </c>
      <c r="G47" t="str">
        <f t="shared" si="2"/>
        <v xml:space="preserve"> </v>
      </c>
      <c r="H47" t="str">
        <f t="shared" si="3"/>
        <v xml:space="preserve"> </v>
      </c>
      <c r="I47" t="str">
        <f t="shared" si="4"/>
        <v xml:space="preserve"> </v>
      </c>
      <c r="K47" s="22"/>
    </row>
    <row r="48" spans="1:11" x14ac:dyDescent="0.25">
      <c r="A48" s="22" t="s">
        <v>537</v>
      </c>
      <c r="B48" t="s">
        <v>1415</v>
      </c>
      <c r="E48" t="str">
        <f t="shared" si="0"/>
        <v xml:space="preserve"> </v>
      </c>
      <c r="F48">
        <f t="shared" si="1"/>
        <v>1</v>
      </c>
      <c r="G48" t="str">
        <f t="shared" si="2"/>
        <v xml:space="preserve"> </v>
      </c>
      <c r="H48" t="str">
        <f t="shared" si="3"/>
        <v xml:space="preserve"> </v>
      </c>
      <c r="I48" t="str">
        <f t="shared" si="4"/>
        <v xml:space="preserve"> </v>
      </c>
      <c r="K48" s="22"/>
    </row>
    <row r="49" spans="1:11" x14ac:dyDescent="0.25">
      <c r="A49" s="22" t="s">
        <v>538</v>
      </c>
      <c r="B49" t="s">
        <v>1038</v>
      </c>
      <c r="E49">
        <f t="shared" si="0"/>
        <v>1</v>
      </c>
      <c r="F49" t="str">
        <f t="shared" si="1"/>
        <v xml:space="preserve"> </v>
      </c>
      <c r="G49" t="str">
        <f t="shared" si="2"/>
        <v xml:space="preserve"> </v>
      </c>
      <c r="H49" t="str">
        <f t="shared" si="3"/>
        <v xml:space="preserve"> </v>
      </c>
      <c r="I49" t="str">
        <f t="shared" si="4"/>
        <v xml:space="preserve"> </v>
      </c>
      <c r="K49" s="22"/>
    </row>
    <row r="50" spans="1:11" x14ac:dyDescent="0.25">
      <c r="A50" s="22" t="s">
        <v>85</v>
      </c>
      <c r="B50" t="s">
        <v>1038</v>
      </c>
      <c r="E50">
        <f t="shared" si="0"/>
        <v>1</v>
      </c>
      <c r="F50" t="str">
        <f t="shared" si="1"/>
        <v xml:space="preserve"> </v>
      </c>
      <c r="G50" t="str">
        <f t="shared" si="2"/>
        <v xml:space="preserve"> </v>
      </c>
      <c r="H50" t="str">
        <f t="shared" si="3"/>
        <v xml:space="preserve"> </v>
      </c>
      <c r="I50" t="str">
        <f t="shared" si="4"/>
        <v xml:space="preserve"> </v>
      </c>
      <c r="K50" s="22"/>
    </row>
    <row r="51" spans="1:11" x14ac:dyDescent="0.25">
      <c r="A51" s="22" t="s">
        <v>957</v>
      </c>
      <c r="B51" s="47" t="s">
        <v>1418</v>
      </c>
      <c r="C51" s="47" t="s">
        <v>0</v>
      </c>
      <c r="D51" s="47" t="s">
        <v>1441</v>
      </c>
      <c r="E51" t="str">
        <f t="shared" si="0"/>
        <v xml:space="preserve"> </v>
      </c>
      <c r="F51" t="str">
        <f t="shared" si="1"/>
        <v xml:space="preserve"> </v>
      </c>
      <c r="G51">
        <f t="shared" si="2"/>
        <v>1</v>
      </c>
      <c r="H51" t="str">
        <f t="shared" si="3"/>
        <v xml:space="preserve"> </v>
      </c>
      <c r="I51" t="str">
        <f t="shared" si="4"/>
        <v xml:space="preserve"> </v>
      </c>
      <c r="K51" s="22"/>
    </row>
    <row r="52" spans="1:11" x14ac:dyDescent="0.25">
      <c r="A52" s="22" t="s">
        <v>153</v>
      </c>
      <c r="B52" t="s">
        <v>1038</v>
      </c>
      <c r="E52">
        <f t="shared" si="0"/>
        <v>1</v>
      </c>
      <c r="F52" t="str">
        <f t="shared" si="1"/>
        <v xml:space="preserve"> </v>
      </c>
      <c r="G52" t="str">
        <f t="shared" si="2"/>
        <v xml:space="preserve"> </v>
      </c>
      <c r="H52" t="str">
        <f t="shared" si="3"/>
        <v xml:space="preserve"> </v>
      </c>
      <c r="I52" t="str">
        <f t="shared" si="4"/>
        <v xml:space="preserve"> </v>
      </c>
      <c r="K52" s="22"/>
    </row>
    <row r="53" spans="1:11" x14ac:dyDescent="0.25">
      <c r="A53" s="23" t="s">
        <v>496</v>
      </c>
      <c r="B53" t="s">
        <v>1415</v>
      </c>
      <c r="E53" t="str">
        <f t="shared" si="0"/>
        <v xml:space="preserve"> </v>
      </c>
      <c r="F53">
        <f t="shared" si="1"/>
        <v>1</v>
      </c>
      <c r="G53" t="str">
        <f t="shared" si="2"/>
        <v xml:space="preserve"> </v>
      </c>
      <c r="H53" t="str">
        <f t="shared" si="3"/>
        <v xml:space="preserve"> </v>
      </c>
      <c r="I53" t="str">
        <f t="shared" si="4"/>
        <v xml:space="preserve"> </v>
      </c>
      <c r="K53" s="23"/>
    </row>
    <row r="54" spans="1:11" x14ac:dyDescent="0.25">
      <c r="A54" s="23" t="s">
        <v>923</v>
      </c>
      <c r="B54" t="s">
        <v>1418</v>
      </c>
      <c r="C54" t="s">
        <v>1480</v>
      </c>
      <c r="E54" t="str">
        <f t="shared" si="0"/>
        <v xml:space="preserve"> </v>
      </c>
      <c r="F54" t="str">
        <f t="shared" si="1"/>
        <v xml:space="preserve"> </v>
      </c>
      <c r="G54">
        <f t="shared" si="2"/>
        <v>1</v>
      </c>
      <c r="H54" t="str">
        <f t="shared" si="3"/>
        <v xml:space="preserve"> </v>
      </c>
      <c r="I54" t="str">
        <f t="shared" si="4"/>
        <v xml:space="preserve"> </v>
      </c>
      <c r="K54" s="23"/>
    </row>
    <row r="55" spans="1:11" x14ac:dyDescent="0.25">
      <c r="A55" s="22" t="s">
        <v>46</v>
      </c>
      <c r="B55" t="s">
        <v>1038</v>
      </c>
      <c r="E55">
        <f t="shared" si="0"/>
        <v>1</v>
      </c>
      <c r="F55" t="str">
        <f t="shared" si="1"/>
        <v xml:space="preserve"> </v>
      </c>
      <c r="G55" t="str">
        <f t="shared" si="2"/>
        <v xml:space="preserve"> </v>
      </c>
      <c r="H55" t="str">
        <f t="shared" si="3"/>
        <v xml:space="preserve"> </v>
      </c>
      <c r="I55" t="str">
        <f t="shared" si="4"/>
        <v xml:space="preserve"> </v>
      </c>
      <c r="K55" s="22"/>
    </row>
    <row r="56" spans="1:11" x14ac:dyDescent="0.25">
      <c r="A56" s="22" t="s">
        <v>154</v>
      </c>
      <c r="B56" t="s">
        <v>1038</v>
      </c>
      <c r="E56">
        <f t="shared" si="0"/>
        <v>1</v>
      </c>
      <c r="F56" t="str">
        <f t="shared" si="1"/>
        <v xml:space="preserve"> </v>
      </c>
      <c r="G56" t="str">
        <f t="shared" si="2"/>
        <v xml:space="preserve"> </v>
      </c>
      <c r="H56" t="str">
        <f t="shared" si="3"/>
        <v xml:space="preserve"> </v>
      </c>
      <c r="I56" t="str">
        <f t="shared" si="4"/>
        <v xml:space="preserve"> </v>
      </c>
      <c r="K56" s="22"/>
    </row>
    <row r="57" spans="1:11" x14ac:dyDescent="0.25">
      <c r="A57" s="22" t="s">
        <v>126</v>
      </c>
      <c r="B57" t="s">
        <v>1038</v>
      </c>
      <c r="E57">
        <f t="shared" si="0"/>
        <v>1</v>
      </c>
      <c r="F57" t="str">
        <f t="shared" si="1"/>
        <v xml:space="preserve"> </v>
      </c>
      <c r="G57" t="str">
        <f t="shared" si="2"/>
        <v xml:space="preserve"> </v>
      </c>
      <c r="H57" t="str">
        <f t="shared" si="3"/>
        <v xml:space="preserve"> </v>
      </c>
      <c r="I57" t="str">
        <f t="shared" si="4"/>
        <v xml:space="preserve"> </v>
      </c>
      <c r="K57" s="22"/>
    </row>
    <row r="58" spans="1:11" x14ac:dyDescent="0.25">
      <c r="A58" s="22" t="s">
        <v>945</v>
      </c>
      <c r="B58" t="s">
        <v>1416</v>
      </c>
      <c r="E58" t="str">
        <f t="shared" si="0"/>
        <v xml:space="preserve"> </v>
      </c>
      <c r="F58" t="str">
        <f t="shared" si="1"/>
        <v xml:space="preserve"> </v>
      </c>
      <c r="G58" t="str">
        <f t="shared" si="2"/>
        <v xml:space="preserve"> </v>
      </c>
      <c r="H58">
        <f t="shared" si="3"/>
        <v>1</v>
      </c>
      <c r="I58" t="str">
        <f t="shared" si="4"/>
        <v xml:space="preserve"> </v>
      </c>
      <c r="K58" s="22"/>
    </row>
    <row r="59" spans="1:11" x14ac:dyDescent="0.25">
      <c r="A59" s="22" t="s">
        <v>1148</v>
      </c>
      <c r="B59" t="s">
        <v>1418</v>
      </c>
      <c r="C59" t="s">
        <v>0</v>
      </c>
      <c r="E59" t="str">
        <f t="shared" si="0"/>
        <v xml:space="preserve"> </v>
      </c>
      <c r="F59" t="str">
        <f t="shared" si="1"/>
        <v xml:space="preserve"> </v>
      </c>
      <c r="G59">
        <f t="shared" si="2"/>
        <v>1</v>
      </c>
      <c r="H59" t="str">
        <f t="shared" si="3"/>
        <v xml:space="preserve"> </v>
      </c>
      <c r="I59" t="str">
        <f t="shared" si="4"/>
        <v xml:space="preserve"> </v>
      </c>
      <c r="K59" s="22"/>
    </row>
    <row r="60" spans="1:11" x14ac:dyDescent="0.25">
      <c r="A60" s="22" t="s">
        <v>47</v>
      </c>
      <c r="B60" t="s">
        <v>1038</v>
      </c>
      <c r="E60">
        <f t="shared" si="0"/>
        <v>1</v>
      </c>
      <c r="F60" t="str">
        <f t="shared" si="1"/>
        <v xml:space="preserve"> </v>
      </c>
      <c r="G60" t="str">
        <f t="shared" si="2"/>
        <v xml:space="preserve"> </v>
      </c>
      <c r="H60" t="str">
        <f t="shared" si="3"/>
        <v xml:space="preserve"> </v>
      </c>
      <c r="I60" t="str">
        <f t="shared" si="4"/>
        <v xml:space="preserve"> </v>
      </c>
      <c r="K60" s="22"/>
    </row>
    <row r="61" spans="1:11" x14ac:dyDescent="0.25">
      <c r="A61" s="22" t="s">
        <v>155</v>
      </c>
      <c r="B61" t="s">
        <v>1038</v>
      </c>
      <c r="E61">
        <f t="shared" ref="E61:E99" si="5">IF(B61="C",1," ")</f>
        <v>1</v>
      </c>
      <c r="F61" t="str">
        <f t="shared" ref="F61:F99" si="6">IF(B61="NC",1," ")</f>
        <v xml:space="preserve"> </v>
      </c>
      <c r="G61" t="str">
        <f t="shared" ref="G61:G99" si="7">IF(B61="NIS",1," ")</f>
        <v xml:space="preserve"> </v>
      </c>
      <c r="H61" t="str">
        <f t="shared" ref="H61:H99" si="8">IF(B61="NP",1," ")</f>
        <v xml:space="preserve"> </v>
      </c>
      <c r="I61" t="str">
        <f t="shared" ref="I61:I99" si="9">IF(B61="NTNC",1," ")</f>
        <v xml:space="preserve"> </v>
      </c>
      <c r="K61" s="22"/>
    </row>
    <row r="62" spans="1:11" x14ac:dyDescent="0.25">
      <c r="A62" s="22" t="s">
        <v>156</v>
      </c>
      <c r="B62" t="s">
        <v>1038</v>
      </c>
      <c r="E62">
        <f t="shared" si="5"/>
        <v>1</v>
      </c>
      <c r="F62" t="str">
        <f t="shared" si="6"/>
        <v xml:space="preserve"> </v>
      </c>
      <c r="G62" t="str">
        <f t="shared" si="7"/>
        <v xml:space="preserve"> </v>
      </c>
      <c r="H62" t="str">
        <f t="shared" si="8"/>
        <v xml:space="preserve"> </v>
      </c>
      <c r="I62" t="str">
        <f t="shared" si="9"/>
        <v xml:space="preserve"> </v>
      </c>
      <c r="K62" s="22"/>
    </row>
    <row r="63" spans="1:11" x14ac:dyDescent="0.25">
      <c r="A63" s="22" t="s">
        <v>539</v>
      </c>
      <c r="B63" t="s">
        <v>1038</v>
      </c>
      <c r="E63">
        <f t="shared" si="5"/>
        <v>1</v>
      </c>
      <c r="F63" t="str">
        <f t="shared" si="6"/>
        <v xml:space="preserve"> </v>
      </c>
      <c r="G63" t="str">
        <f t="shared" si="7"/>
        <v xml:space="preserve"> </v>
      </c>
      <c r="H63" t="str">
        <f t="shared" si="8"/>
        <v xml:space="preserve"> </v>
      </c>
      <c r="I63" t="str">
        <f t="shared" si="9"/>
        <v xml:space="preserve"> </v>
      </c>
      <c r="K63" s="22"/>
    </row>
    <row r="64" spans="1:11" x14ac:dyDescent="0.25">
      <c r="A64" s="22" t="s">
        <v>157</v>
      </c>
      <c r="B64" t="s">
        <v>1038</v>
      </c>
      <c r="E64">
        <f t="shared" si="5"/>
        <v>1</v>
      </c>
      <c r="F64" t="str">
        <f t="shared" si="6"/>
        <v xml:space="preserve"> </v>
      </c>
      <c r="G64" t="str">
        <f t="shared" si="7"/>
        <v xml:space="preserve"> </v>
      </c>
      <c r="H64" t="str">
        <f t="shared" si="8"/>
        <v xml:space="preserve"> </v>
      </c>
      <c r="I64" t="str">
        <f t="shared" si="9"/>
        <v xml:space="preserve"> </v>
      </c>
      <c r="K64" s="22"/>
    </row>
    <row r="65" spans="1:11" x14ac:dyDescent="0.25">
      <c r="A65" s="22" t="s">
        <v>540</v>
      </c>
      <c r="B65" t="s">
        <v>1038</v>
      </c>
      <c r="E65">
        <f t="shared" si="5"/>
        <v>1</v>
      </c>
      <c r="F65" t="str">
        <f t="shared" si="6"/>
        <v xml:space="preserve"> </v>
      </c>
      <c r="G65" t="str">
        <f t="shared" si="7"/>
        <v xml:space="preserve"> </v>
      </c>
      <c r="H65" t="str">
        <f t="shared" si="8"/>
        <v xml:space="preserve"> </v>
      </c>
      <c r="I65" t="str">
        <f t="shared" si="9"/>
        <v xml:space="preserve"> </v>
      </c>
      <c r="K65" s="22"/>
    </row>
    <row r="66" spans="1:11" x14ac:dyDescent="0.25">
      <c r="A66" s="22" t="s">
        <v>127</v>
      </c>
      <c r="B66" t="s">
        <v>1038</v>
      </c>
      <c r="E66">
        <f t="shared" si="5"/>
        <v>1</v>
      </c>
      <c r="F66" t="str">
        <f t="shared" si="6"/>
        <v xml:space="preserve"> </v>
      </c>
      <c r="G66" t="str">
        <f t="shared" si="7"/>
        <v xml:space="preserve"> </v>
      </c>
      <c r="H66" t="str">
        <f t="shared" si="8"/>
        <v xml:space="preserve"> </v>
      </c>
      <c r="I66" t="str">
        <f t="shared" si="9"/>
        <v xml:space="preserve"> </v>
      </c>
      <c r="K66" s="22"/>
    </row>
    <row r="67" spans="1:11" x14ac:dyDescent="0.25">
      <c r="A67" s="22" t="s">
        <v>148</v>
      </c>
      <c r="B67" t="s">
        <v>1038</v>
      </c>
      <c r="E67">
        <f t="shared" si="5"/>
        <v>1</v>
      </c>
      <c r="F67" t="str">
        <f t="shared" si="6"/>
        <v xml:space="preserve"> </v>
      </c>
      <c r="G67" t="str">
        <f t="shared" si="7"/>
        <v xml:space="preserve"> </v>
      </c>
      <c r="H67" t="str">
        <f t="shared" si="8"/>
        <v xml:space="preserve"> </v>
      </c>
      <c r="I67" t="str">
        <f t="shared" si="9"/>
        <v xml:space="preserve"> </v>
      </c>
      <c r="K67" s="22"/>
    </row>
    <row r="68" spans="1:11" x14ac:dyDescent="0.25">
      <c r="A68" s="22" t="s">
        <v>86</v>
      </c>
      <c r="B68" t="s">
        <v>1418</v>
      </c>
      <c r="C68" t="s">
        <v>0</v>
      </c>
      <c r="E68" t="str">
        <f t="shared" si="5"/>
        <v xml:space="preserve"> </v>
      </c>
      <c r="F68" t="str">
        <f t="shared" si="6"/>
        <v xml:space="preserve"> </v>
      </c>
      <c r="G68">
        <f t="shared" si="7"/>
        <v>1</v>
      </c>
      <c r="H68" t="str">
        <f t="shared" si="8"/>
        <v xml:space="preserve"> </v>
      </c>
      <c r="I68" t="str">
        <f t="shared" si="9"/>
        <v xml:space="preserve"> </v>
      </c>
      <c r="K68" s="22"/>
    </row>
    <row r="69" spans="1:11" x14ac:dyDescent="0.25">
      <c r="A69" s="22" t="s">
        <v>87</v>
      </c>
      <c r="B69" t="s">
        <v>1038</v>
      </c>
      <c r="E69">
        <f t="shared" si="5"/>
        <v>1</v>
      </c>
      <c r="F69" t="str">
        <f t="shared" si="6"/>
        <v xml:space="preserve"> </v>
      </c>
      <c r="G69" t="str">
        <f t="shared" si="7"/>
        <v xml:space="preserve"> </v>
      </c>
      <c r="H69" t="str">
        <f t="shared" si="8"/>
        <v xml:space="preserve"> </v>
      </c>
      <c r="I69" t="str">
        <f t="shared" si="9"/>
        <v xml:space="preserve"> </v>
      </c>
      <c r="K69" s="22"/>
    </row>
    <row r="70" spans="1:11" x14ac:dyDescent="0.25">
      <c r="A70" s="22" t="s">
        <v>202</v>
      </c>
      <c r="B70" t="s">
        <v>1038</v>
      </c>
      <c r="E70">
        <f t="shared" si="5"/>
        <v>1</v>
      </c>
      <c r="F70" t="str">
        <f t="shared" si="6"/>
        <v xml:space="preserve"> </v>
      </c>
      <c r="G70" t="str">
        <f t="shared" si="7"/>
        <v xml:space="preserve"> </v>
      </c>
      <c r="H70" t="str">
        <f t="shared" si="8"/>
        <v xml:space="preserve"> </v>
      </c>
      <c r="I70" t="str">
        <f t="shared" si="9"/>
        <v xml:space="preserve"> </v>
      </c>
      <c r="K70" s="22"/>
    </row>
    <row r="71" spans="1:11" x14ac:dyDescent="0.25">
      <c r="A71" s="22" t="s">
        <v>119</v>
      </c>
      <c r="B71" t="s">
        <v>1038</v>
      </c>
      <c r="E71">
        <f t="shared" si="5"/>
        <v>1</v>
      </c>
      <c r="F71" t="str">
        <f t="shared" si="6"/>
        <v xml:space="preserve"> </v>
      </c>
      <c r="G71" t="str">
        <f t="shared" si="7"/>
        <v xml:space="preserve"> </v>
      </c>
      <c r="H71" t="str">
        <f t="shared" si="8"/>
        <v xml:space="preserve"> </v>
      </c>
      <c r="I71" t="str">
        <f t="shared" si="9"/>
        <v xml:space="preserve"> </v>
      </c>
      <c r="K71" s="22"/>
    </row>
    <row r="72" spans="1:11" x14ac:dyDescent="0.25">
      <c r="A72" s="22" t="s">
        <v>30</v>
      </c>
      <c r="B72" t="s">
        <v>1038</v>
      </c>
      <c r="E72">
        <f t="shared" si="5"/>
        <v>1</v>
      </c>
      <c r="F72" t="str">
        <f t="shared" si="6"/>
        <v xml:space="preserve"> </v>
      </c>
      <c r="G72" t="str">
        <f t="shared" si="7"/>
        <v xml:space="preserve"> </v>
      </c>
      <c r="H72" t="str">
        <f t="shared" si="8"/>
        <v xml:space="preserve"> </v>
      </c>
      <c r="I72" t="str">
        <f t="shared" si="9"/>
        <v xml:space="preserve"> </v>
      </c>
      <c r="K72" s="22"/>
    </row>
    <row r="73" spans="1:11" x14ac:dyDescent="0.25">
      <c r="A73" s="23" t="s">
        <v>493</v>
      </c>
      <c r="B73" t="s">
        <v>1415</v>
      </c>
      <c r="E73" t="str">
        <f t="shared" si="5"/>
        <v xml:space="preserve"> </v>
      </c>
      <c r="F73">
        <f t="shared" si="6"/>
        <v>1</v>
      </c>
      <c r="G73" t="str">
        <f t="shared" si="7"/>
        <v xml:space="preserve"> </v>
      </c>
      <c r="H73" t="str">
        <f t="shared" si="8"/>
        <v xml:space="preserve"> </v>
      </c>
      <c r="I73" t="str">
        <f t="shared" si="9"/>
        <v xml:space="preserve"> </v>
      </c>
      <c r="K73" s="23"/>
    </row>
    <row r="74" spans="1:11" x14ac:dyDescent="0.25">
      <c r="A74" s="22" t="s">
        <v>31</v>
      </c>
      <c r="B74" t="s">
        <v>1418</v>
      </c>
      <c r="C74" t="s">
        <v>0</v>
      </c>
      <c r="E74" t="str">
        <f t="shared" si="5"/>
        <v xml:space="preserve"> </v>
      </c>
      <c r="F74" t="str">
        <f t="shared" si="6"/>
        <v xml:space="preserve"> </v>
      </c>
      <c r="G74">
        <f t="shared" si="7"/>
        <v>1</v>
      </c>
      <c r="H74" t="str">
        <f t="shared" si="8"/>
        <v xml:space="preserve"> </v>
      </c>
      <c r="I74" t="str">
        <f t="shared" si="9"/>
        <v xml:space="preserve"> </v>
      </c>
      <c r="K74" s="22"/>
    </row>
    <row r="75" spans="1:11" x14ac:dyDescent="0.25">
      <c r="A75" s="22" t="s">
        <v>158</v>
      </c>
      <c r="B75" t="s">
        <v>1038</v>
      </c>
      <c r="E75">
        <f t="shared" si="5"/>
        <v>1</v>
      </c>
      <c r="F75" t="str">
        <f t="shared" si="6"/>
        <v xml:space="preserve"> </v>
      </c>
      <c r="G75" t="str">
        <f t="shared" si="7"/>
        <v xml:space="preserve"> </v>
      </c>
      <c r="H75" t="str">
        <f t="shared" si="8"/>
        <v xml:space="preserve"> </v>
      </c>
      <c r="I75" t="str">
        <f t="shared" si="9"/>
        <v xml:space="preserve"> </v>
      </c>
      <c r="K75" s="22"/>
    </row>
    <row r="76" spans="1:11" x14ac:dyDescent="0.25">
      <c r="A76" s="22" t="s">
        <v>120</v>
      </c>
      <c r="B76" t="s">
        <v>1038</v>
      </c>
      <c r="E76">
        <f t="shared" si="5"/>
        <v>1</v>
      </c>
      <c r="F76" t="str">
        <f t="shared" si="6"/>
        <v xml:space="preserve"> </v>
      </c>
      <c r="G76" t="str">
        <f t="shared" si="7"/>
        <v xml:space="preserve"> </v>
      </c>
      <c r="H76" t="str">
        <f t="shared" si="8"/>
        <v xml:space="preserve"> </v>
      </c>
      <c r="I76" t="str">
        <f t="shared" si="9"/>
        <v xml:space="preserve"> </v>
      </c>
      <c r="K76" s="22"/>
    </row>
    <row r="77" spans="1:11" x14ac:dyDescent="0.25">
      <c r="A77" s="22" t="s">
        <v>128</v>
      </c>
      <c r="B77" t="s">
        <v>1038</v>
      </c>
      <c r="E77">
        <f t="shared" si="5"/>
        <v>1</v>
      </c>
      <c r="F77" t="str">
        <f t="shared" si="6"/>
        <v xml:space="preserve"> </v>
      </c>
      <c r="G77" t="str">
        <f t="shared" si="7"/>
        <v xml:space="preserve"> </v>
      </c>
      <c r="H77" t="str">
        <f t="shared" si="8"/>
        <v xml:space="preserve"> </v>
      </c>
      <c r="I77" t="str">
        <f t="shared" si="9"/>
        <v xml:space="preserve"> </v>
      </c>
      <c r="K77" s="22"/>
    </row>
    <row r="78" spans="1:11" x14ac:dyDescent="0.25">
      <c r="A78" s="22" t="s">
        <v>1000</v>
      </c>
      <c r="B78" t="s">
        <v>1416</v>
      </c>
      <c r="E78" t="str">
        <f t="shared" si="5"/>
        <v xml:space="preserve"> </v>
      </c>
      <c r="F78" t="str">
        <f t="shared" si="6"/>
        <v xml:space="preserve"> </v>
      </c>
      <c r="G78" t="str">
        <f t="shared" si="7"/>
        <v xml:space="preserve"> </v>
      </c>
      <c r="H78">
        <f t="shared" si="8"/>
        <v>1</v>
      </c>
      <c r="I78" t="str">
        <f t="shared" si="9"/>
        <v xml:space="preserve"> </v>
      </c>
      <c r="K78" s="22"/>
    </row>
    <row r="79" spans="1:11" x14ac:dyDescent="0.25">
      <c r="A79" s="22" t="s">
        <v>543</v>
      </c>
      <c r="B79" t="s">
        <v>1038</v>
      </c>
      <c r="E79">
        <f t="shared" si="5"/>
        <v>1</v>
      </c>
      <c r="F79" t="str">
        <f t="shared" si="6"/>
        <v xml:space="preserve"> </v>
      </c>
      <c r="G79" t="str">
        <f t="shared" si="7"/>
        <v xml:space="preserve"> </v>
      </c>
      <c r="H79" t="str">
        <f t="shared" si="8"/>
        <v xml:space="preserve"> </v>
      </c>
      <c r="I79" t="str">
        <f t="shared" si="9"/>
        <v xml:space="preserve"> </v>
      </c>
      <c r="K79" s="22"/>
    </row>
    <row r="80" spans="1:11" x14ac:dyDescent="0.25">
      <c r="A80" s="22" t="s">
        <v>544</v>
      </c>
      <c r="B80" t="s">
        <v>1415</v>
      </c>
      <c r="E80" t="str">
        <f t="shared" si="5"/>
        <v xml:space="preserve"> </v>
      </c>
      <c r="F80">
        <f t="shared" si="6"/>
        <v>1</v>
      </c>
      <c r="G80" t="str">
        <f t="shared" si="7"/>
        <v xml:space="preserve"> </v>
      </c>
      <c r="H80" t="str">
        <f t="shared" si="8"/>
        <v xml:space="preserve"> </v>
      </c>
      <c r="I80" t="str">
        <f t="shared" si="9"/>
        <v xml:space="preserve"> </v>
      </c>
      <c r="K80" s="22"/>
    </row>
    <row r="81" spans="1:11" x14ac:dyDescent="0.25">
      <c r="A81" s="22" t="s">
        <v>159</v>
      </c>
      <c r="B81" t="s">
        <v>1038</v>
      </c>
      <c r="E81">
        <f t="shared" si="5"/>
        <v>1</v>
      </c>
      <c r="F81" t="str">
        <f t="shared" si="6"/>
        <v xml:space="preserve"> </v>
      </c>
      <c r="G81" t="str">
        <f t="shared" si="7"/>
        <v xml:space="preserve"> </v>
      </c>
      <c r="H81" t="str">
        <f t="shared" si="8"/>
        <v xml:space="preserve"> </v>
      </c>
      <c r="I81" t="str">
        <f t="shared" si="9"/>
        <v xml:space="preserve"> </v>
      </c>
      <c r="K81" s="22"/>
    </row>
    <row r="82" spans="1:11" x14ac:dyDescent="0.25">
      <c r="A82" s="22" t="s">
        <v>160</v>
      </c>
      <c r="B82" t="s">
        <v>1038</v>
      </c>
      <c r="E82">
        <f t="shared" si="5"/>
        <v>1</v>
      </c>
      <c r="F82" t="str">
        <f t="shared" si="6"/>
        <v xml:space="preserve"> </v>
      </c>
      <c r="G82" t="str">
        <f t="shared" si="7"/>
        <v xml:space="preserve"> </v>
      </c>
      <c r="H82" t="str">
        <f t="shared" si="8"/>
        <v xml:space="preserve"> </v>
      </c>
      <c r="I82" t="str">
        <f t="shared" si="9"/>
        <v xml:space="preserve"> </v>
      </c>
      <c r="K82" s="22"/>
    </row>
    <row r="83" spans="1:11" x14ac:dyDescent="0.25">
      <c r="A83" s="22" t="s">
        <v>88</v>
      </c>
      <c r="B83" t="s">
        <v>1038</v>
      </c>
      <c r="E83">
        <f t="shared" si="5"/>
        <v>1</v>
      </c>
      <c r="F83" t="str">
        <f t="shared" si="6"/>
        <v xml:space="preserve"> </v>
      </c>
      <c r="G83" t="str">
        <f t="shared" si="7"/>
        <v xml:space="preserve"> </v>
      </c>
      <c r="H83" t="str">
        <f t="shared" si="8"/>
        <v xml:space="preserve"> </v>
      </c>
      <c r="I83" t="str">
        <f t="shared" si="9"/>
        <v xml:space="preserve"> </v>
      </c>
      <c r="K83" s="22"/>
    </row>
    <row r="84" spans="1:11" x14ac:dyDescent="0.25">
      <c r="A84" s="23" t="s">
        <v>505</v>
      </c>
      <c r="B84" t="s">
        <v>1415</v>
      </c>
      <c r="E84" t="str">
        <f t="shared" si="5"/>
        <v xml:space="preserve"> </v>
      </c>
      <c r="F84">
        <f t="shared" si="6"/>
        <v>1</v>
      </c>
      <c r="G84" t="str">
        <f t="shared" si="7"/>
        <v xml:space="preserve"> </v>
      </c>
      <c r="H84" t="str">
        <f t="shared" si="8"/>
        <v xml:space="preserve"> </v>
      </c>
      <c r="I84" t="str">
        <f t="shared" si="9"/>
        <v xml:space="preserve"> </v>
      </c>
      <c r="K84" s="23"/>
    </row>
    <row r="85" spans="1:11" x14ac:dyDescent="0.25">
      <c r="A85" s="23" t="s">
        <v>545</v>
      </c>
      <c r="B85" t="s">
        <v>1038</v>
      </c>
      <c r="E85">
        <f t="shared" si="5"/>
        <v>1</v>
      </c>
      <c r="F85" t="str">
        <f t="shared" si="6"/>
        <v xml:space="preserve"> </v>
      </c>
      <c r="G85" t="str">
        <f t="shared" si="7"/>
        <v xml:space="preserve"> </v>
      </c>
      <c r="H85" t="str">
        <f t="shared" si="8"/>
        <v xml:space="preserve"> </v>
      </c>
      <c r="I85" t="str">
        <f t="shared" si="9"/>
        <v xml:space="preserve"> </v>
      </c>
      <c r="K85" s="23"/>
    </row>
    <row r="86" spans="1:11" x14ac:dyDescent="0.25">
      <c r="A86" s="23" t="s">
        <v>1141</v>
      </c>
      <c r="B86" t="s">
        <v>1418</v>
      </c>
      <c r="C86" t="s">
        <v>0</v>
      </c>
      <c r="E86" t="str">
        <f t="shared" si="5"/>
        <v xml:space="preserve"> </v>
      </c>
      <c r="F86" t="str">
        <f t="shared" si="6"/>
        <v xml:space="preserve"> </v>
      </c>
      <c r="G86">
        <f t="shared" si="7"/>
        <v>1</v>
      </c>
      <c r="H86" t="str">
        <f t="shared" si="8"/>
        <v xml:space="preserve"> </v>
      </c>
      <c r="I86" t="str">
        <f t="shared" si="9"/>
        <v xml:space="preserve"> </v>
      </c>
      <c r="K86" s="23"/>
    </row>
    <row r="87" spans="1:11" x14ac:dyDescent="0.25">
      <c r="A87" s="22" t="s">
        <v>48</v>
      </c>
      <c r="B87" t="s">
        <v>1038</v>
      </c>
      <c r="E87">
        <f t="shared" si="5"/>
        <v>1</v>
      </c>
      <c r="F87" t="str">
        <f t="shared" si="6"/>
        <v xml:space="preserve"> </v>
      </c>
      <c r="G87" t="str">
        <f t="shared" si="7"/>
        <v xml:space="preserve"> </v>
      </c>
      <c r="H87" t="str">
        <f t="shared" si="8"/>
        <v xml:space="preserve"> </v>
      </c>
      <c r="I87" t="str">
        <f t="shared" si="9"/>
        <v xml:space="preserve"> </v>
      </c>
      <c r="K87" s="22"/>
    </row>
    <row r="88" spans="1:11" x14ac:dyDescent="0.25">
      <c r="A88" s="22" t="s">
        <v>546</v>
      </c>
      <c r="B88" t="s">
        <v>1415</v>
      </c>
      <c r="E88" t="str">
        <f t="shared" si="5"/>
        <v xml:space="preserve"> </v>
      </c>
      <c r="F88">
        <f t="shared" si="6"/>
        <v>1</v>
      </c>
      <c r="G88" t="str">
        <f t="shared" si="7"/>
        <v xml:space="preserve"> </v>
      </c>
      <c r="H88" t="str">
        <f t="shared" si="8"/>
        <v xml:space="preserve"> </v>
      </c>
      <c r="I88" t="str">
        <f t="shared" si="9"/>
        <v xml:space="preserve"> </v>
      </c>
      <c r="K88" s="22"/>
    </row>
    <row r="89" spans="1:11" x14ac:dyDescent="0.25">
      <c r="A89" s="22" t="s">
        <v>49</v>
      </c>
      <c r="B89" t="s">
        <v>1038</v>
      </c>
      <c r="E89">
        <f t="shared" si="5"/>
        <v>1</v>
      </c>
      <c r="F89" t="str">
        <f t="shared" si="6"/>
        <v xml:space="preserve"> </v>
      </c>
      <c r="G89" t="str">
        <f t="shared" si="7"/>
        <v xml:space="preserve"> </v>
      </c>
      <c r="H89" t="str">
        <f t="shared" si="8"/>
        <v xml:space="preserve"> </v>
      </c>
      <c r="I89" t="str">
        <f t="shared" si="9"/>
        <v xml:space="preserve"> </v>
      </c>
      <c r="K89" s="22"/>
    </row>
    <row r="90" spans="1:11" x14ac:dyDescent="0.25">
      <c r="A90" s="22" t="s">
        <v>50</v>
      </c>
      <c r="B90" t="s">
        <v>1038</v>
      </c>
      <c r="E90">
        <f t="shared" si="5"/>
        <v>1</v>
      </c>
      <c r="F90" t="str">
        <f t="shared" si="6"/>
        <v xml:space="preserve"> </v>
      </c>
      <c r="G90" t="str">
        <f t="shared" si="7"/>
        <v xml:space="preserve"> </v>
      </c>
      <c r="H90" t="str">
        <f t="shared" si="8"/>
        <v xml:space="preserve"> </v>
      </c>
      <c r="I90" t="str">
        <f t="shared" si="9"/>
        <v xml:space="preserve"> </v>
      </c>
      <c r="K90" s="22"/>
    </row>
    <row r="91" spans="1:11" x14ac:dyDescent="0.25">
      <c r="A91" s="22" t="s">
        <v>547</v>
      </c>
      <c r="B91" t="s">
        <v>1038</v>
      </c>
      <c r="E91">
        <f t="shared" si="5"/>
        <v>1</v>
      </c>
      <c r="F91" t="str">
        <f t="shared" si="6"/>
        <v xml:space="preserve"> </v>
      </c>
      <c r="G91" t="str">
        <f t="shared" si="7"/>
        <v xml:space="preserve"> </v>
      </c>
      <c r="H91" t="str">
        <f t="shared" si="8"/>
        <v xml:space="preserve"> </v>
      </c>
      <c r="I91" t="str">
        <f t="shared" si="9"/>
        <v xml:space="preserve"> </v>
      </c>
      <c r="K91" s="22"/>
    </row>
    <row r="92" spans="1:11" x14ac:dyDescent="0.25">
      <c r="A92" s="22" t="s">
        <v>200</v>
      </c>
      <c r="B92" t="s">
        <v>1038</v>
      </c>
      <c r="E92">
        <f t="shared" si="5"/>
        <v>1</v>
      </c>
      <c r="F92" t="str">
        <f t="shared" si="6"/>
        <v xml:space="preserve"> </v>
      </c>
      <c r="G92" t="str">
        <f t="shared" si="7"/>
        <v xml:space="preserve"> </v>
      </c>
      <c r="H92" t="str">
        <f t="shared" si="8"/>
        <v xml:space="preserve"> </v>
      </c>
      <c r="I92" t="str">
        <f t="shared" si="9"/>
        <v xml:space="preserve"> </v>
      </c>
      <c r="K92" s="22"/>
    </row>
    <row r="93" spans="1:11" x14ac:dyDescent="0.25">
      <c r="A93" s="22" t="s">
        <v>1444</v>
      </c>
      <c r="B93" t="s">
        <v>1418</v>
      </c>
      <c r="C93" t="s">
        <v>0</v>
      </c>
      <c r="E93" t="str">
        <f t="shared" si="5"/>
        <v xml:space="preserve"> </v>
      </c>
      <c r="F93" t="str">
        <f t="shared" si="6"/>
        <v xml:space="preserve"> </v>
      </c>
      <c r="G93">
        <f t="shared" si="7"/>
        <v>1</v>
      </c>
      <c r="H93" t="str">
        <f t="shared" si="8"/>
        <v xml:space="preserve"> </v>
      </c>
      <c r="I93" t="str">
        <f t="shared" si="9"/>
        <v xml:space="preserve"> </v>
      </c>
      <c r="K93" s="22"/>
    </row>
    <row r="94" spans="1:11" x14ac:dyDescent="0.25">
      <c r="A94" s="22" t="s">
        <v>1145</v>
      </c>
      <c r="B94" t="s">
        <v>1418</v>
      </c>
      <c r="C94" t="s">
        <v>0</v>
      </c>
      <c r="E94" t="str">
        <f t="shared" si="5"/>
        <v xml:space="preserve"> </v>
      </c>
      <c r="F94" t="str">
        <f t="shared" si="6"/>
        <v xml:space="preserve"> </v>
      </c>
      <c r="G94">
        <f t="shared" si="7"/>
        <v>1</v>
      </c>
      <c r="H94" t="str">
        <f t="shared" si="8"/>
        <v xml:space="preserve"> </v>
      </c>
      <c r="I94" t="str">
        <f t="shared" si="9"/>
        <v xml:space="preserve"> </v>
      </c>
      <c r="K94" s="22"/>
    </row>
    <row r="95" spans="1:11" x14ac:dyDescent="0.25">
      <c r="A95" s="22" t="s">
        <v>90</v>
      </c>
      <c r="B95" t="s">
        <v>1038</v>
      </c>
      <c r="E95">
        <f t="shared" si="5"/>
        <v>1</v>
      </c>
      <c r="F95" t="str">
        <f t="shared" si="6"/>
        <v xml:space="preserve"> </v>
      </c>
      <c r="G95" t="str">
        <f t="shared" si="7"/>
        <v xml:space="preserve"> </v>
      </c>
      <c r="H95" t="str">
        <f t="shared" si="8"/>
        <v xml:space="preserve"> </v>
      </c>
      <c r="I95" t="str">
        <f t="shared" si="9"/>
        <v xml:space="preserve"> </v>
      </c>
      <c r="K95" s="22"/>
    </row>
    <row r="96" spans="1:11" x14ac:dyDescent="0.25">
      <c r="A96" s="22" t="s">
        <v>1422</v>
      </c>
      <c r="B96" t="s">
        <v>1038</v>
      </c>
      <c r="E96">
        <f t="shared" si="5"/>
        <v>1</v>
      </c>
      <c r="F96" t="str">
        <f t="shared" si="6"/>
        <v xml:space="preserve"> </v>
      </c>
      <c r="G96" t="str">
        <f t="shared" si="7"/>
        <v xml:space="preserve"> </v>
      </c>
      <c r="H96" t="str">
        <f t="shared" si="8"/>
        <v xml:space="preserve"> </v>
      </c>
      <c r="I96" t="str">
        <f t="shared" si="9"/>
        <v xml:space="preserve"> </v>
      </c>
      <c r="K96" s="22"/>
    </row>
    <row r="97" spans="1:11" x14ac:dyDescent="0.25">
      <c r="A97" s="22" t="s">
        <v>51</v>
      </c>
      <c r="B97" t="s">
        <v>1038</v>
      </c>
      <c r="E97">
        <f t="shared" si="5"/>
        <v>1</v>
      </c>
      <c r="F97" t="str">
        <f t="shared" si="6"/>
        <v xml:space="preserve"> </v>
      </c>
      <c r="G97" t="str">
        <f t="shared" si="7"/>
        <v xml:space="preserve"> </v>
      </c>
      <c r="H97" t="str">
        <f t="shared" si="8"/>
        <v xml:space="preserve"> </v>
      </c>
      <c r="I97" t="str">
        <f t="shared" si="9"/>
        <v xml:space="preserve"> </v>
      </c>
      <c r="K97" s="22"/>
    </row>
    <row r="98" spans="1:11" x14ac:dyDescent="0.25">
      <c r="A98" s="22" t="s">
        <v>32</v>
      </c>
      <c r="B98" t="s">
        <v>1038</v>
      </c>
      <c r="E98">
        <f t="shared" si="5"/>
        <v>1</v>
      </c>
      <c r="F98" t="str">
        <f t="shared" si="6"/>
        <v xml:space="preserve"> </v>
      </c>
      <c r="G98" t="str">
        <f t="shared" si="7"/>
        <v xml:space="preserve"> </v>
      </c>
      <c r="H98" t="str">
        <f t="shared" si="8"/>
        <v xml:space="preserve"> </v>
      </c>
      <c r="I98" t="str">
        <f t="shared" si="9"/>
        <v xml:space="preserve"> </v>
      </c>
      <c r="K98" s="22"/>
    </row>
    <row r="99" spans="1:11" x14ac:dyDescent="0.25">
      <c r="A99" s="22" t="s">
        <v>161</v>
      </c>
      <c r="B99" t="s">
        <v>1418</v>
      </c>
      <c r="C99" t="s">
        <v>0</v>
      </c>
      <c r="E99" t="str">
        <f t="shared" si="5"/>
        <v xml:space="preserve"> </v>
      </c>
      <c r="F99" t="str">
        <f t="shared" si="6"/>
        <v xml:space="preserve"> </v>
      </c>
      <c r="G99">
        <f t="shared" si="7"/>
        <v>1</v>
      </c>
      <c r="H99" t="str">
        <f t="shared" si="8"/>
        <v xml:space="preserve"> </v>
      </c>
      <c r="I99" t="str">
        <f t="shared" si="9"/>
        <v xml:space="preserve"> </v>
      </c>
      <c r="K99" s="22"/>
    </row>
    <row r="100" spans="1:11" x14ac:dyDescent="0.25">
      <c r="A100" s="22" t="s">
        <v>549</v>
      </c>
      <c r="B100" t="s">
        <v>1038</v>
      </c>
      <c r="E100">
        <f t="shared" ref="E100:E158" si="10">IF(B100="C",1," ")</f>
        <v>1</v>
      </c>
      <c r="F100" t="str">
        <f t="shared" ref="F100:F158" si="11">IF(B100="NC",1," ")</f>
        <v xml:space="preserve"> </v>
      </c>
      <c r="G100" t="str">
        <f t="shared" ref="G100:G158" si="12">IF(B100="NIS",1," ")</f>
        <v xml:space="preserve"> </v>
      </c>
      <c r="H100" t="str">
        <f t="shared" ref="H100:H158" si="13">IF(B100="NP",1," ")</f>
        <v xml:space="preserve"> </v>
      </c>
      <c r="I100" t="str">
        <f t="shared" ref="I100:I158" si="14">IF(B100="NTNC",1," ")</f>
        <v xml:space="preserve"> </v>
      </c>
      <c r="K100" s="22"/>
    </row>
    <row r="101" spans="1:11" x14ac:dyDescent="0.25">
      <c r="A101" s="23" t="s">
        <v>500</v>
      </c>
      <c r="B101" t="s">
        <v>1415</v>
      </c>
      <c r="E101" t="str">
        <f t="shared" si="10"/>
        <v xml:space="preserve"> </v>
      </c>
      <c r="F101">
        <f t="shared" si="11"/>
        <v>1</v>
      </c>
      <c r="G101" t="str">
        <f t="shared" si="12"/>
        <v xml:space="preserve"> </v>
      </c>
      <c r="H101" t="str">
        <f t="shared" si="13"/>
        <v xml:space="preserve"> </v>
      </c>
      <c r="I101" t="str">
        <f t="shared" si="14"/>
        <v xml:space="preserve"> </v>
      </c>
      <c r="K101" s="23"/>
    </row>
    <row r="102" spans="1:11" x14ac:dyDescent="0.25">
      <c r="A102" s="22" t="s">
        <v>199</v>
      </c>
      <c r="B102" t="s">
        <v>1416</v>
      </c>
      <c r="E102" t="str">
        <f t="shared" si="10"/>
        <v xml:space="preserve"> </v>
      </c>
      <c r="F102" t="str">
        <f t="shared" si="11"/>
        <v xml:space="preserve"> </v>
      </c>
      <c r="G102" t="str">
        <f t="shared" si="12"/>
        <v xml:space="preserve"> </v>
      </c>
      <c r="H102">
        <f t="shared" si="13"/>
        <v>1</v>
      </c>
      <c r="I102" t="str">
        <f t="shared" si="14"/>
        <v xml:space="preserve"> </v>
      </c>
      <c r="K102" s="22"/>
    </row>
    <row r="103" spans="1:11" x14ac:dyDescent="0.25">
      <c r="A103" s="22" t="s">
        <v>550</v>
      </c>
      <c r="B103" t="s">
        <v>1038</v>
      </c>
      <c r="E103">
        <f t="shared" si="10"/>
        <v>1</v>
      </c>
      <c r="F103" t="str">
        <f t="shared" si="11"/>
        <v xml:space="preserve"> </v>
      </c>
      <c r="G103" t="str">
        <f t="shared" si="12"/>
        <v xml:space="preserve"> </v>
      </c>
      <c r="H103" t="str">
        <f t="shared" si="13"/>
        <v xml:space="preserve"> </v>
      </c>
      <c r="I103" t="str">
        <f t="shared" si="14"/>
        <v xml:space="preserve"> </v>
      </c>
      <c r="K103" s="22"/>
    </row>
    <row r="104" spans="1:11" x14ac:dyDescent="0.25">
      <c r="A104" s="22" t="s">
        <v>551</v>
      </c>
      <c r="B104" t="s">
        <v>1415</v>
      </c>
      <c r="E104" t="str">
        <f t="shared" si="10"/>
        <v xml:space="preserve"> </v>
      </c>
      <c r="F104">
        <f t="shared" si="11"/>
        <v>1</v>
      </c>
      <c r="G104" t="str">
        <f t="shared" si="12"/>
        <v xml:space="preserve"> </v>
      </c>
      <c r="H104" t="str">
        <f t="shared" si="13"/>
        <v xml:space="preserve"> </v>
      </c>
      <c r="I104" t="str">
        <f t="shared" si="14"/>
        <v xml:space="preserve"> </v>
      </c>
      <c r="K104" s="22"/>
    </row>
    <row r="105" spans="1:11" x14ac:dyDescent="0.25">
      <c r="A105" s="22" t="s">
        <v>129</v>
      </c>
      <c r="B105" t="s">
        <v>1038</v>
      </c>
      <c r="E105">
        <f t="shared" si="10"/>
        <v>1</v>
      </c>
      <c r="F105" t="str">
        <f t="shared" si="11"/>
        <v xml:space="preserve"> </v>
      </c>
      <c r="G105" t="str">
        <f t="shared" si="12"/>
        <v xml:space="preserve"> </v>
      </c>
      <c r="H105" t="str">
        <f t="shared" si="13"/>
        <v xml:space="preserve"> </v>
      </c>
      <c r="I105" t="str">
        <f t="shared" si="14"/>
        <v xml:space="preserve"> </v>
      </c>
      <c r="K105" s="22"/>
    </row>
    <row r="106" spans="1:11" x14ac:dyDescent="0.25">
      <c r="A106" s="22" t="s">
        <v>962</v>
      </c>
      <c r="B106" t="s">
        <v>1416</v>
      </c>
      <c r="E106" t="str">
        <f t="shared" si="10"/>
        <v xml:space="preserve"> </v>
      </c>
      <c r="F106" t="str">
        <f t="shared" si="11"/>
        <v xml:space="preserve"> </v>
      </c>
      <c r="G106" t="str">
        <f t="shared" si="12"/>
        <v xml:space="preserve"> </v>
      </c>
      <c r="H106">
        <f t="shared" si="13"/>
        <v>1</v>
      </c>
      <c r="I106" t="str">
        <f t="shared" si="14"/>
        <v xml:space="preserve"> </v>
      </c>
      <c r="K106" s="22"/>
    </row>
    <row r="107" spans="1:11" x14ac:dyDescent="0.25">
      <c r="A107" s="22" t="s">
        <v>552</v>
      </c>
      <c r="B107" t="s">
        <v>1038</v>
      </c>
      <c r="E107">
        <f t="shared" si="10"/>
        <v>1</v>
      </c>
      <c r="F107" t="str">
        <f t="shared" si="11"/>
        <v xml:space="preserve"> </v>
      </c>
      <c r="G107" t="str">
        <f t="shared" si="12"/>
        <v xml:space="preserve"> </v>
      </c>
      <c r="H107" t="str">
        <f t="shared" si="13"/>
        <v xml:space="preserve"> </v>
      </c>
      <c r="I107" t="str">
        <f t="shared" si="14"/>
        <v xml:space="preserve"> </v>
      </c>
      <c r="K107" s="22"/>
    </row>
    <row r="108" spans="1:11" x14ac:dyDescent="0.25">
      <c r="A108" s="22" t="s">
        <v>130</v>
      </c>
      <c r="B108" t="s">
        <v>1038</v>
      </c>
      <c r="E108">
        <f t="shared" si="10"/>
        <v>1</v>
      </c>
      <c r="F108" t="str">
        <f t="shared" si="11"/>
        <v xml:space="preserve"> </v>
      </c>
      <c r="G108" t="str">
        <f t="shared" si="12"/>
        <v xml:space="preserve"> </v>
      </c>
      <c r="H108" t="str">
        <f t="shared" si="13"/>
        <v xml:space="preserve"> </v>
      </c>
      <c r="I108" t="str">
        <f t="shared" si="14"/>
        <v xml:space="preserve"> </v>
      </c>
      <c r="K108" s="22"/>
    </row>
    <row r="109" spans="1:11" x14ac:dyDescent="0.25">
      <c r="A109" s="22" t="s">
        <v>131</v>
      </c>
      <c r="B109" t="s">
        <v>1418</v>
      </c>
      <c r="C109" t="s">
        <v>0</v>
      </c>
      <c r="E109" t="str">
        <f t="shared" si="10"/>
        <v xml:space="preserve"> </v>
      </c>
      <c r="F109" t="str">
        <f t="shared" si="11"/>
        <v xml:space="preserve"> </v>
      </c>
      <c r="G109">
        <f t="shared" si="12"/>
        <v>1</v>
      </c>
      <c r="H109" t="str">
        <f t="shared" si="13"/>
        <v xml:space="preserve"> </v>
      </c>
      <c r="I109" t="str">
        <f t="shared" si="14"/>
        <v xml:space="preserve"> </v>
      </c>
      <c r="K109" s="22"/>
    </row>
    <row r="110" spans="1:11" x14ac:dyDescent="0.25">
      <c r="A110" s="22" t="s">
        <v>518</v>
      </c>
      <c r="B110" t="s">
        <v>1038</v>
      </c>
      <c r="E110">
        <f t="shared" si="10"/>
        <v>1</v>
      </c>
      <c r="F110" t="str">
        <f t="shared" si="11"/>
        <v xml:space="preserve"> </v>
      </c>
      <c r="G110" t="str">
        <f t="shared" si="12"/>
        <v xml:space="preserve"> </v>
      </c>
      <c r="H110" t="str">
        <f t="shared" si="13"/>
        <v xml:space="preserve"> </v>
      </c>
      <c r="I110" t="str">
        <f t="shared" si="14"/>
        <v xml:space="preserve"> </v>
      </c>
      <c r="K110" s="22"/>
    </row>
    <row r="111" spans="1:11" x14ac:dyDescent="0.25">
      <c r="A111" s="22" t="s">
        <v>163</v>
      </c>
      <c r="B111" t="s">
        <v>1038</v>
      </c>
      <c r="E111">
        <f t="shared" si="10"/>
        <v>1</v>
      </c>
      <c r="F111" t="str">
        <f t="shared" si="11"/>
        <v xml:space="preserve"> </v>
      </c>
      <c r="G111" t="str">
        <f t="shared" si="12"/>
        <v xml:space="preserve"> </v>
      </c>
      <c r="H111" t="str">
        <f t="shared" si="13"/>
        <v xml:space="preserve"> </v>
      </c>
      <c r="I111" t="str">
        <f t="shared" si="14"/>
        <v xml:space="preserve"> </v>
      </c>
      <c r="K111" s="22"/>
    </row>
    <row r="112" spans="1:11" x14ac:dyDescent="0.25">
      <c r="A112" s="22" t="s">
        <v>164</v>
      </c>
      <c r="B112" t="s">
        <v>1038</v>
      </c>
      <c r="E112">
        <f t="shared" si="10"/>
        <v>1</v>
      </c>
      <c r="F112" t="str">
        <f t="shared" si="11"/>
        <v xml:space="preserve"> </v>
      </c>
      <c r="G112" t="str">
        <f t="shared" si="12"/>
        <v xml:space="preserve"> </v>
      </c>
      <c r="H112" t="str">
        <f t="shared" si="13"/>
        <v xml:space="preserve"> </v>
      </c>
      <c r="I112" t="str">
        <f t="shared" si="14"/>
        <v xml:space="preserve"> </v>
      </c>
      <c r="K112" s="22"/>
    </row>
    <row r="113" spans="1:11" x14ac:dyDescent="0.25">
      <c r="A113" s="22" t="s">
        <v>553</v>
      </c>
      <c r="B113" t="s">
        <v>1414</v>
      </c>
      <c r="E113" t="str">
        <f t="shared" si="10"/>
        <v xml:space="preserve"> </v>
      </c>
      <c r="F113" t="str">
        <f t="shared" si="11"/>
        <v xml:space="preserve"> </v>
      </c>
      <c r="G113" t="str">
        <f t="shared" si="12"/>
        <v xml:space="preserve"> </v>
      </c>
      <c r="H113" t="str">
        <f t="shared" si="13"/>
        <v xml:space="preserve"> </v>
      </c>
      <c r="I113">
        <f t="shared" si="14"/>
        <v>1</v>
      </c>
      <c r="K113" s="22"/>
    </row>
    <row r="114" spans="1:11" x14ac:dyDescent="0.25">
      <c r="A114" s="22" t="s">
        <v>91</v>
      </c>
      <c r="B114" t="s">
        <v>1038</v>
      </c>
      <c r="E114">
        <f t="shared" si="10"/>
        <v>1</v>
      </c>
      <c r="F114" t="str">
        <f t="shared" si="11"/>
        <v xml:space="preserve"> </v>
      </c>
      <c r="G114" t="str">
        <f t="shared" si="12"/>
        <v xml:space="preserve"> </v>
      </c>
      <c r="H114" t="str">
        <f t="shared" si="13"/>
        <v xml:space="preserve"> </v>
      </c>
      <c r="I114" t="str">
        <f t="shared" si="14"/>
        <v xml:space="preserve"> </v>
      </c>
      <c r="K114" s="22"/>
    </row>
    <row r="115" spans="1:11" x14ac:dyDescent="0.25">
      <c r="A115" s="22" t="s">
        <v>554</v>
      </c>
      <c r="B115" t="s">
        <v>1038</v>
      </c>
      <c r="E115">
        <f t="shared" si="10"/>
        <v>1</v>
      </c>
      <c r="F115" t="str">
        <f t="shared" si="11"/>
        <v xml:space="preserve"> </v>
      </c>
      <c r="G115" t="str">
        <f t="shared" si="12"/>
        <v xml:space="preserve"> </v>
      </c>
      <c r="H115" t="str">
        <f t="shared" si="13"/>
        <v xml:space="preserve"> </v>
      </c>
      <c r="I115" t="str">
        <f t="shared" si="14"/>
        <v xml:space="preserve"> </v>
      </c>
      <c r="K115" s="22"/>
    </row>
    <row r="116" spans="1:11" x14ac:dyDescent="0.25">
      <c r="A116" s="22" t="s">
        <v>555</v>
      </c>
      <c r="B116" t="s">
        <v>1038</v>
      </c>
      <c r="E116">
        <f t="shared" si="10"/>
        <v>1</v>
      </c>
      <c r="F116" t="str">
        <f t="shared" si="11"/>
        <v xml:space="preserve"> </v>
      </c>
      <c r="G116" t="str">
        <f t="shared" si="12"/>
        <v xml:space="preserve"> </v>
      </c>
      <c r="H116" t="str">
        <f t="shared" si="13"/>
        <v xml:space="preserve"> </v>
      </c>
      <c r="I116" t="str">
        <f t="shared" si="14"/>
        <v xml:space="preserve"> </v>
      </c>
      <c r="K116" s="22"/>
    </row>
    <row r="117" spans="1:11" x14ac:dyDescent="0.25">
      <c r="A117" s="22" t="s">
        <v>92</v>
      </c>
      <c r="B117" t="s">
        <v>1038</v>
      </c>
      <c r="E117">
        <f t="shared" si="10"/>
        <v>1</v>
      </c>
      <c r="F117" t="str">
        <f t="shared" si="11"/>
        <v xml:space="preserve"> </v>
      </c>
      <c r="G117" t="str">
        <f t="shared" si="12"/>
        <v xml:space="preserve"> </v>
      </c>
      <c r="H117" t="str">
        <f t="shared" si="13"/>
        <v xml:space="preserve"> </v>
      </c>
      <c r="I117" t="str">
        <f t="shared" si="14"/>
        <v xml:space="preserve"> </v>
      </c>
      <c r="K117" s="22"/>
    </row>
    <row r="118" spans="1:11" x14ac:dyDescent="0.25">
      <c r="A118" s="22" t="s">
        <v>93</v>
      </c>
      <c r="B118" t="s">
        <v>1038</v>
      </c>
      <c r="E118">
        <f t="shared" si="10"/>
        <v>1</v>
      </c>
      <c r="F118" t="str">
        <f t="shared" si="11"/>
        <v xml:space="preserve"> </v>
      </c>
      <c r="G118" t="str">
        <f t="shared" si="12"/>
        <v xml:space="preserve"> </v>
      </c>
      <c r="H118" t="str">
        <f t="shared" si="13"/>
        <v xml:space="preserve"> </v>
      </c>
      <c r="I118" t="str">
        <f t="shared" si="14"/>
        <v xml:space="preserve"> </v>
      </c>
      <c r="K118" s="22"/>
    </row>
    <row r="119" spans="1:11" x14ac:dyDescent="0.25">
      <c r="A119" s="22" t="s">
        <v>132</v>
      </c>
      <c r="B119" t="s">
        <v>1038</v>
      </c>
      <c r="E119">
        <f t="shared" si="10"/>
        <v>1</v>
      </c>
      <c r="F119" t="str">
        <f t="shared" si="11"/>
        <v xml:space="preserve"> </v>
      </c>
      <c r="G119" t="str">
        <f t="shared" si="12"/>
        <v xml:space="preserve"> </v>
      </c>
      <c r="H119" t="str">
        <f t="shared" si="13"/>
        <v xml:space="preserve"> </v>
      </c>
      <c r="I119" t="str">
        <f t="shared" si="14"/>
        <v xml:space="preserve"> </v>
      </c>
      <c r="K119" s="22"/>
    </row>
    <row r="120" spans="1:11" x14ac:dyDescent="0.25">
      <c r="A120" s="22" t="s">
        <v>929</v>
      </c>
      <c r="B120" t="s">
        <v>1038</v>
      </c>
      <c r="E120">
        <f t="shared" si="10"/>
        <v>1</v>
      </c>
      <c r="F120" t="str">
        <f t="shared" si="11"/>
        <v xml:space="preserve"> </v>
      </c>
      <c r="G120" t="str">
        <f t="shared" si="12"/>
        <v xml:space="preserve"> </v>
      </c>
      <c r="H120" t="str">
        <f t="shared" si="13"/>
        <v xml:space="preserve"> </v>
      </c>
      <c r="I120" t="str">
        <f t="shared" si="14"/>
        <v xml:space="preserve"> </v>
      </c>
      <c r="K120" s="22"/>
    </row>
    <row r="121" spans="1:11" x14ac:dyDescent="0.25">
      <c r="A121" s="22" t="s">
        <v>165</v>
      </c>
      <c r="B121" t="s">
        <v>1038</v>
      </c>
      <c r="E121">
        <f t="shared" si="10"/>
        <v>1</v>
      </c>
      <c r="F121" t="str">
        <f t="shared" si="11"/>
        <v xml:space="preserve"> </v>
      </c>
      <c r="G121" t="str">
        <f t="shared" si="12"/>
        <v xml:space="preserve"> </v>
      </c>
      <c r="H121" t="str">
        <f t="shared" si="13"/>
        <v xml:space="preserve"> </v>
      </c>
      <c r="I121" t="str">
        <f t="shared" si="14"/>
        <v xml:space="preserve"> </v>
      </c>
      <c r="K121" s="22"/>
    </row>
    <row r="122" spans="1:11" x14ac:dyDescent="0.25">
      <c r="A122" s="22" t="s">
        <v>52</v>
      </c>
      <c r="B122" t="s">
        <v>1038</v>
      </c>
      <c r="E122">
        <f t="shared" si="10"/>
        <v>1</v>
      </c>
      <c r="F122" t="str">
        <f t="shared" si="11"/>
        <v xml:space="preserve"> </v>
      </c>
      <c r="G122" t="str">
        <f t="shared" si="12"/>
        <v xml:space="preserve"> </v>
      </c>
      <c r="H122" t="str">
        <f t="shared" si="13"/>
        <v xml:space="preserve"> </v>
      </c>
      <c r="I122" t="str">
        <f t="shared" si="14"/>
        <v xml:space="preserve"> </v>
      </c>
      <c r="K122" s="22"/>
    </row>
    <row r="123" spans="1:11" x14ac:dyDescent="0.25">
      <c r="A123" s="22" t="s">
        <v>53</v>
      </c>
      <c r="B123" t="s">
        <v>1038</v>
      </c>
      <c r="E123">
        <f t="shared" si="10"/>
        <v>1</v>
      </c>
      <c r="F123" t="str">
        <f t="shared" si="11"/>
        <v xml:space="preserve"> </v>
      </c>
      <c r="G123" t="str">
        <f t="shared" si="12"/>
        <v xml:space="preserve"> </v>
      </c>
      <c r="H123" t="str">
        <f t="shared" si="13"/>
        <v xml:space="preserve"> </v>
      </c>
      <c r="I123" t="str">
        <f t="shared" si="14"/>
        <v xml:space="preserve"> </v>
      </c>
      <c r="K123" s="22"/>
    </row>
    <row r="124" spans="1:11" x14ac:dyDescent="0.25">
      <c r="A124" s="22" t="s">
        <v>78</v>
      </c>
      <c r="B124" t="s">
        <v>1038</v>
      </c>
      <c r="E124">
        <f t="shared" si="10"/>
        <v>1</v>
      </c>
      <c r="F124" t="str">
        <f t="shared" si="11"/>
        <v xml:space="preserve"> </v>
      </c>
      <c r="G124" t="str">
        <f t="shared" si="12"/>
        <v xml:space="preserve"> </v>
      </c>
      <c r="H124" t="str">
        <f t="shared" si="13"/>
        <v xml:space="preserve"> </v>
      </c>
      <c r="I124" t="str">
        <f t="shared" si="14"/>
        <v xml:space="preserve"> </v>
      </c>
      <c r="K124" s="22"/>
    </row>
    <row r="125" spans="1:11" x14ac:dyDescent="0.25">
      <c r="A125" s="22" t="s">
        <v>33</v>
      </c>
      <c r="B125" t="s">
        <v>1038</v>
      </c>
      <c r="E125">
        <f t="shared" si="10"/>
        <v>1</v>
      </c>
      <c r="F125" t="str">
        <f t="shared" si="11"/>
        <v xml:space="preserve"> </v>
      </c>
      <c r="G125" t="str">
        <f t="shared" si="12"/>
        <v xml:space="preserve"> </v>
      </c>
      <c r="H125" t="str">
        <f t="shared" si="13"/>
        <v xml:space="preserve"> </v>
      </c>
      <c r="I125" t="str">
        <f t="shared" si="14"/>
        <v xml:space="preserve"> </v>
      </c>
      <c r="K125" s="22"/>
    </row>
    <row r="126" spans="1:11" x14ac:dyDescent="0.25">
      <c r="A126" s="23" t="s">
        <v>510</v>
      </c>
      <c r="B126" t="s">
        <v>1038</v>
      </c>
      <c r="E126">
        <f t="shared" si="10"/>
        <v>1</v>
      </c>
      <c r="F126" t="str">
        <f t="shared" si="11"/>
        <v xml:space="preserve"> </v>
      </c>
      <c r="G126" t="str">
        <f t="shared" si="12"/>
        <v xml:space="preserve"> </v>
      </c>
      <c r="H126" t="str">
        <f t="shared" si="13"/>
        <v xml:space="preserve"> </v>
      </c>
      <c r="I126" t="str">
        <f t="shared" si="14"/>
        <v xml:space="preserve"> </v>
      </c>
      <c r="K126" s="23"/>
    </row>
    <row r="127" spans="1:11" x14ac:dyDescent="0.25">
      <c r="A127" s="22" t="s">
        <v>203</v>
      </c>
      <c r="B127" t="s">
        <v>1038</v>
      </c>
      <c r="E127">
        <f t="shared" si="10"/>
        <v>1</v>
      </c>
      <c r="F127" t="str">
        <f t="shared" si="11"/>
        <v xml:space="preserve"> </v>
      </c>
      <c r="G127" t="str">
        <f t="shared" si="12"/>
        <v xml:space="preserve"> </v>
      </c>
      <c r="H127" t="str">
        <f t="shared" si="13"/>
        <v xml:space="preserve"> </v>
      </c>
      <c r="I127" t="str">
        <f t="shared" si="14"/>
        <v xml:space="preserve"> </v>
      </c>
      <c r="K127" s="22"/>
    </row>
    <row r="128" spans="1:11" x14ac:dyDescent="0.25">
      <c r="A128" s="22" t="s">
        <v>94</v>
      </c>
      <c r="B128" t="s">
        <v>1038</v>
      </c>
      <c r="E128">
        <f t="shared" si="10"/>
        <v>1</v>
      </c>
      <c r="F128" t="str">
        <f t="shared" si="11"/>
        <v xml:space="preserve"> </v>
      </c>
      <c r="G128" t="str">
        <f t="shared" si="12"/>
        <v xml:space="preserve"> </v>
      </c>
      <c r="H128" t="str">
        <f t="shared" si="13"/>
        <v xml:space="preserve"> </v>
      </c>
      <c r="I128" t="str">
        <f t="shared" si="14"/>
        <v xml:space="preserve"> </v>
      </c>
      <c r="K128" s="22"/>
    </row>
    <row r="129" spans="1:11" x14ac:dyDescent="0.25">
      <c r="A129" s="22" t="s">
        <v>54</v>
      </c>
      <c r="B129" t="s">
        <v>1038</v>
      </c>
      <c r="E129">
        <f t="shared" si="10"/>
        <v>1</v>
      </c>
      <c r="F129" t="str">
        <f t="shared" si="11"/>
        <v xml:space="preserve"> </v>
      </c>
      <c r="G129" t="str">
        <f t="shared" si="12"/>
        <v xml:space="preserve"> </v>
      </c>
      <c r="H129" t="str">
        <f t="shared" si="13"/>
        <v xml:space="preserve"> </v>
      </c>
      <c r="I129" t="str">
        <f t="shared" si="14"/>
        <v xml:space="preserve"> </v>
      </c>
      <c r="K129" s="22"/>
    </row>
    <row r="130" spans="1:11" x14ac:dyDescent="0.25">
      <c r="A130" s="22" t="s">
        <v>734</v>
      </c>
      <c r="B130" t="s">
        <v>1038</v>
      </c>
      <c r="E130">
        <f t="shared" si="10"/>
        <v>1</v>
      </c>
      <c r="F130" t="str">
        <f t="shared" si="11"/>
        <v xml:space="preserve"> </v>
      </c>
      <c r="G130" t="str">
        <f t="shared" si="12"/>
        <v xml:space="preserve"> </v>
      </c>
      <c r="H130" t="str">
        <f t="shared" si="13"/>
        <v xml:space="preserve"> </v>
      </c>
      <c r="I130" t="str">
        <f t="shared" si="14"/>
        <v xml:space="preserve"> </v>
      </c>
      <c r="K130" s="22"/>
    </row>
    <row r="131" spans="1:11" x14ac:dyDescent="0.25">
      <c r="A131" s="22" t="s">
        <v>133</v>
      </c>
      <c r="B131" t="s">
        <v>1038</v>
      </c>
      <c r="E131">
        <f t="shared" si="10"/>
        <v>1</v>
      </c>
      <c r="F131" t="str">
        <f t="shared" si="11"/>
        <v xml:space="preserve"> </v>
      </c>
      <c r="G131" t="str">
        <f t="shared" si="12"/>
        <v xml:space="preserve"> </v>
      </c>
      <c r="H131" t="str">
        <f t="shared" si="13"/>
        <v xml:space="preserve"> </v>
      </c>
      <c r="I131" t="str">
        <f t="shared" si="14"/>
        <v xml:space="preserve"> </v>
      </c>
      <c r="K131" s="22"/>
    </row>
    <row r="132" spans="1:11" x14ac:dyDescent="0.25">
      <c r="A132" s="23" t="s">
        <v>498</v>
      </c>
      <c r="B132" t="s">
        <v>1415</v>
      </c>
      <c r="E132" t="str">
        <f t="shared" si="10"/>
        <v xml:space="preserve"> </v>
      </c>
      <c r="F132">
        <f t="shared" si="11"/>
        <v>1</v>
      </c>
      <c r="G132" t="str">
        <f t="shared" si="12"/>
        <v xml:space="preserve"> </v>
      </c>
      <c r="H132" t="str">
        <f t="shared" si="13"/>
        <v xml:space="preserve"> </v>
      </c>
      <c r="I132" t="str">
        <f t="shared" si="14"/>
        <v xml:space="preserve"> </v>
      </c>
      <c r="K132" s="23"/>
    </row>
    <row r="133" spans="1:11" x14ac:dyDescent="0.25">
      <c r="A133" s="23" t="s">
        <v>557</v>
      </c>
      <c r="B133" t="s">
        <v>1038</v>
      </c>
      <c r="E133">
        <f t="shared" si="10"/>
        <v>1</v>
      </c>
      <c r="F133" t="str">
        <f t="shared" si="11"/>
        <v xml:space="preserve"> </v>
      </c>
      <c r="G133" t="str">
        <f t="shared" si="12"/>
        <v xml:space="preserve"> </v>
      </c>
      <c r="H133" t="str">
        <f t="shared" si="13"/>
        <v xml:space="preserve"> </v>
      </c>
      <c r="I133" t="str">
        <f t="shared" si="14"/>
        <v xml:space="preserve"> </v>
      </c>
      <c r="K133" s="23"/>
    </row>
    <row r="134" spans="1:11" x14ac:dyDescent="0.25">
      <c r="A134" s="22" t="s">
        <v>34</v>
      </c>
      <c r="B134" t="s">
        <v>1038</v>
      </c>
      <c r="E134">
        <f t="shared" si="10"/>
        <v>1</v>
      </c>
      <c r="F134" t="str">
        <f t="shared" si="11"/>
        <v xml:space="preserve"> </v>
      </c>
      <c r="G134" t="str">
        <f t="shared" si="12"/>
        <v xml:space="preserve"> </v>
      </c>
      <c r="H134" t="str">
        <f t="shared" si="13"/>
        <v xml:space="preserve"> </v>
      </c>
      <c r="I134" t="str">
        <f t="shared" si="14"/>
        <v xml:space="preserve"> </v>
      </c>
      <c r="K134" s="22"/>
    </row>
    <row r="135" spans="1:11" x14ac:dyDescent="0.25">
      <c r="A135" s="23" t="s">
        <v>495</v>
      </c>
      <c r="B135" t="s">
        <v>1415</v>
      </c>
      <c r="E135" t="str">
        <f t="shared" si="10"/>
        <v xml:space="preserve"> </v>
      </c>
      <c r="F135">
        <f t="shared" si="11"/>
        <v>1</v>
      </c>
      <c r="G135" t="str">
        <f t="shared" si="12"/>
        <v xml:space="preserve"> </v>
      </c>
      <c r="H135" t="str">
        <f t="shared" si="13"/>
        <v xml:space="preserve"> </v>
      </c>
      <c r="I135" t="str">
        <f t="shared" si="14"/>
        <v xml:space="preserve"> </v>
      </c>
      <c r="K135" s="23"/>
    </row>
    <row r="136" spans="1:11" x14ac:dyDescent="0.25">
      <c r="A136" s="23" t="s">
        <v>497</v>
      </c>
      <c r="B136" t="s">
        <v>1415</v>
      </c>
      <c r="E136" t="str">
        <f t="shared" si="10"/>
        <v xml:space="preserve"> </v>
      </c>
      <c r="F136">
        <f t="shared" si="11"/>
        <v>1</v>
      </c>
      <c r="G136" t="str">
        <f t="shared" si="12"/>
        <v xml:space="preserve"> </v>
      </c>
      <c r="H136" t="str">
        <f t="shared" si="13"/>
        <v xml:space="preserve"> </v>
      </c>
      <c r="I136" t="str">
        <f t="shared" si="14"/>
        <v xml:space="preserve"> </v>
      </c>
      <c r="K136" s="23"/>
    </row>
    <row r="137" spans="1:11" x14ac:dyDescent="0.25">
      <c r="A137" s="22" t="s">
        <v>134</v>
      </c>
      <c r="B137" t="s">
        <v>1038</v>
      </c>
      <c r="E137">
        <f t="shared" si="10"/>
        <v>1</v>
      </c>
      <c r="F137" t="str">
        <f t="shared" si="11"/>
        <v xml:space="preserve"> </v>
      </c>
      <c r="G137" t="str">
        <f t="shared" si="12"/>
        <v xml:space="preserve"> </v>
      </c>
      <c r="H137" t="str">
        <f t="shared" si="13"/>
        <v xml:space="preserve"> </v>
      </c>
      <c r="I137" t="str">
        <f t="shared" si="14"/>
        <v xml:space="preserve"> </v>
      </c>
      <c r="K137" s="22"/>
    </row>
    <row r="138" spans="1:11" x14ac:dyDescent="0.25">
      <c r="A138" s="22" t="s">
        <v>95</v>
      </c>
      <c r="B138" t="s">
        <v>1038</v>
      </c>
      <c r="E138">
        <f t="shared" si="10"/>
        <v>1</v>
      </c>
      <c r="F138" t="str">
        <f t="shared" si="11"/>
        <v xml:space="preserve"> </v>
      </c>
      <c r="G138" t="str">
        <f t="shared" si="12"/>
        <v xml:space="preserve"> </v>
      </c>
      <c r="H138" t="str">
        <f t="shared" si="13"/>
        <v xml:space="preserve"> </v>
      </c>
      <c r="I138" t="str">
        <f t="shared" si="14"/>
        <v xml:space="preserve"> </v>
      </c>
      <c r="K138" s="22"/>
    </row>
    <row r="139" spans="1:11" x14ac:dyDescent="0.25">
      <c r="A139" s="22" t="s">
        <v>35</v>
      </c>
      <c r="B139" t="s">
        <v>1038</v>
      </c>
      <c r="E139">
        <f t="shared" si="10"/>
        <v>1</v>
      </c>
      <c r="F139" t="str">
        <f t="shared" si="11"/>
        <v xml:space="preserve"> </v>
      </c>
      <c r="G139" t="str">
        <f t="shared" si="12"/>
        <v xml:space="preserve"> </v>
      </c>
      <c r="H139" t="str">
        <f t="shared" si="13"/>
        <v xml:space="preserve"> </v>
      </c>
      <c r="I139" t="str">
        <f t="shared" si="14"/>
        <v xml:space="preserve"> </v>
      </c>
      <c r="K139" s="22"/>
    </row>
    <row r="140" spans="1:11" x14ac:dyDescent="0.25">
      <c r="A140" s="22" t="s">
        <v>96</v>
      </c>
      <c r="B140" t="s">
        <v>1038</v>
      </c>
      <c r="E140">
        <f t="shared" si="10"/>
        <v>1</v>
      </c>
      <c r="F140" t="str">
        <f t="shared" si="11"/>
        <v xml:space="preserve"> </v>
      </c>
      <c r="G140" t="str">
        <f t="shared" si="12"/>
        <v xml:space="preserve"> </v>
      </c>
      <c r="H140" t="str">
        <f t="shared" si="13"/>
        <v xml:space="preserve"> </v>
      </c>
      <c r="I140" t="str">
        <f t="shared" si="14"/>
        <v xml:space="preserve"> </v>
      </c>
      <c r="K140" s="22"/>
    </row>
    <row r="141" spans="1:11" x14ac:dyDescent="0.25">
      <c r="A141" s="22" t="s">
        <v>558</v>
      </c>
      <c r="B141" t="s">
        <v>1038</v>
      </c>
      <c r="E141">
        <f t="shared" si="10"/>
        <v>1</v>
      </c>
      <c r="F141" t="str">
        <f t="shared" si="11"/>
        <v xml:space="preserve"> </v>
      </c>
      <c r="G141" t="str">
        <f t="shared" si="12"/>
        <v xml:space="preserve"> </v>
      </c>
      <c r="H141" t="str">
        <f t="shared" si="13"/>
        <v xml:space="preserve"> </v>
      </c>
      <c r="I141" t="str">
        <f t="shared" si="14"/>
        <v xml:space="preserve"> </v>
      </c>
      <c r="K141" s="22"/>
    </row>
    <row r="142" spans="1:11" x14ac:dyDescent="0.25">
      <c r="A142" s="22" t="s">
        <v>204</v>
      </c>
      <c r="B142" t="s">
        <v>1038</v>
      </c>
      <c r="E142">
        <f t="shared" si="10"/>
        <v>1</v>
      </c>
      <c r="F142" t="str">
        <f t="shared" si="11"/>
        <v xml:space="preserve"> </v>
      </c>
      <c r="G142" t="str">
        <f t="shared" si="12"/>
        <v xml:space="preserve"> </v>
      </c>
      <c r="H142" t="str">
        <f t="shared" si="13"/>
        <v xml:space="preserve"> </v>
      </c>
      <c r="I142" t="str">
        <f t="shared" si="14"/>
        <v xml:space="preserve"> </v>
      </c>
      <c r="K142" s="22"/>
    </row>
    <row r="143" spans="1:11" x14ac:dyDescent="0.25">
      <c r="A143" s="22" t="s">
        <v>97</v>
      </c>
      <c r="B143" t="s">
        <v>1038</v>
      </c>
      <c r="E143">
        <f t="shared" si="10"/>
        <v>1</v>
      </c>
      <c r="F143" t="str">
        <f t="shared" si="11"/>
        <v xml:space="preserve"> </v>
      </c>
      <c r="G143" t="str">
        <f t="shared" si="12"/>
        <v xml:space="preserve"> </v>
      </c>
      <c r="H143" t="str">
        <f t="shared" si="13"/>
        <v xml:space="preserve"> </v>
      </c>
      <c r="I143" t="str">
        <f t="shared" si="14"/>
        <v xml:space="preserve"> </v>
      </c>
      <c r="K143" s="22"/>
    </row>
    <row r="144" spans="1:11" x14ac:dyDescent="0.25">
      <c r="A144" s="22" t="s">
        <v>55</v>
      </c>
      <c r="B144" t="s">
        <v>1038</v>
      </c>
      <c r="E144">
        <f t="shared" si="10"/>
        <v>1</v>
      </c>
      <c r="F144" t="str">
        <f t="shared" si="11"/>
        <v xml:space="preserve"> </v>
      </c>
      <c r="G144" t="str">
        <f t="shared" si="12"/>
        <v xml:space="preserve"> </v>
      </c>
      <c r="H144" t="str">
        <f t="shared" si="13"/>
        <v xml:space="preserve"> </v>
      </c>
      <c r="I144" t="str">
        <f t="shared" si="14"/>
        <v xml:space="preserve"> </v>
      </c>
      <c r="K144" s="22"/>
    </row>
    <row r="145" spans="1:11" x14ac:dyDescent="0.25">
      <c r="A145" s="22" t="s">
        <v>559</v>
      </c>
      <c r="B145" t="s">
        <v>1038</v>
      </c>
      <c r="E145">
        <f t="shared" si="10"/>
        <v>1</v>
      </c>
      <c r="F145" t="str">
        <f t="shared" si="11"/>
        <v xml:space="preserve"> </v>
      </c>
      <c r="G145" t="str">
        <f t="shared" si="12"/>
        <v xml:space="preserve"> </v>
      </c>
      <c r="H145" t="str">
        <f t="shared" si="13"/>
        <v xml:space="preserve"> </v>
      </c>
      <c r="I145" t="str">
        <f t="shared" si="14"/>
        <v xml:space="preserve"> </v>
      </c>
      <c r="K145" s="22"/>
    </row>
    <row r="146" spans="1:11" x14ac:dyDescent="0.25">
      <c r="A146" s="22" t="s">
        <v>135</v>
      </c>
      <c r="B146" t="s">
        <v>1418</v>
      </c>
      <c r="C146" t="s">
        <v>1481</v>
      </c>
      <c r="E146" t="str">
        <f t="shared" si="10"/>
        <v xml:space="preserve"> </v>
      </c>
      <c r="F146" t="str">
        <f t="shared" si="11"/>
        <v xml:space="preserve"> </v>
      </c>
      <c r="G146">
        <f t="shared" si="12"/>
        <v>1</v>
      </c>
      <c r="H146" t="str">
        <f t="shared" si="13"/>
        <v xml:space="preserve"> </v>
      </c>
      <c r="I146" t="str">
        <f t="shared" si="14"/>
        <v xml:space="preserve"> </v>
      </c>
      <c r="K146" s="22"/>
    </row>
    <row r="147" spans="1:11" x14ac:dyDescent="0.25">
      <c r="A147" s="22" t="s">
        <v>560</v>
      </c>
      <c r="B147" t="s">
        <v>1414</v>
      </c>
      <c r="E147" t="str">
        <f t="shared" si="10"/>
        <v xml:space="preserve"> </v>
      </c>
      <c r="F147" t="str">
        <f t="shared" si="11"/>
        <v xml:space="preserve"> </v>
      </c>
      <c r="G147" t="str">
        <f t="shared" si="12"/>
        <v xml:space="preserve"> </v>
      </c>
      <c r="H147" t="str">
        <f t="shared" si="13"/>
        <v xml:space="preserve"> </v>
      </c>
      <c r="I147">
        <f t="shared" si="14"/>
        <v>1</v>
      </c>
      <c r="K147" s="22"/>
    </row>
    <row r="148" spans="1:11" x14ac:dyDescent="0.25">
      <c r="A148" s="22" t="s">
        <v>561</v>
      </c>
      <c r="B148" t="s">
        <v>1038</v>
      </c>
      <c r="E148">
        <f t="shared" si="10"/>
        <v>1</v>
      </c>
      <c r="F148" t="str">
        <f t="shared" si="11"/>
        <v xml:space="preserve"> </v>
      </c>
      <c r="G148" t="str">
        <f t="shared" si="12"/>
        <v xml:space="preserve"> </v>
      </c>
      <c r="H148" t="str">
        <f t="shared" si="13"/>
        <v xml:space="preserve"> </v>
      </c>
      <c r="I148" t="str">
        <f t="shared" si="14"/>
        <v xml:space="preserve"> </v>
      </c>
      <c r="K148" s="22"/>
    </row>
    <row r="149" spans="1:11" x14ac:dyDescent="0.25">
      <c r="A149" s="22" t="s">
        <v>166</v>
      </c>
      <c r="B149" t="s">
        <v>1038</v>
      </c>
      <c r="E149">
        <f t="shared" si="10"/>
        <v>1</v>
      </c>
      <c r="F149" t="str">
        <f t="shared" si="11"/>
        <v xml:space="preserve"> </v>
      </c>
      <c r="G149" t="str">
        <f t="shared" si="12"/>
        <v xml:space="preserve"> </v>
      </c>
      <c r="H149" t="str">
        <f t="shared" si="13"/>
        <v xml:space="preserve"> </v>
      </c>
      <c r="I149" t="str">
        <f t="shared" si="14"/>
        <v xml:space="preserve"> </v>
      </c>
      <c r="K149" s="22"/>
    </row>
    <row r="150" spans="1:11" x14ac:dyDescent="0.25">
      <c r="A150" s="22" t="s">
        <v>56</v>
      </c>
      <c r="B150" t="s">
        <v>1038</v>
      </c>
      <c r="E150">
        <f t="shared" si="10"/>
        <v>1</v>
      </c>
      <c r="F150" t="str">
        <f t="shared" si="11"/>
        <v xml:space="preserve"> </v>
      </c>
      <c r="G150" t="str">
        <f t="shared" si="12"/>
        <v xml:space="preserve"> </v>
      </c>
      <c r="H150" t="str">
        <f t="shared" si="13"/>
        <v xml:space="preserve"> </v>
      </c>
      <c r="I150" t="str">
        <f t="shared" si="14"/>
        <v xml:space="preserve"> </v>
      </c>
      <c r="K150" s="22"/>
    </row>
    <row r="151" spans="1:11" x14ac:dyDescent="0.25">
      <c r="A151" s="22" t="s">
        <v>136</v>
      </c>
      <c r="B151" t="s">
        <v>1038</v>
      </c>
      <c r="E151">
        <f t="shared" si="10"/>
        <v>1</v>
      </c>
      <c r="F151" t="str">
        <f t="shared" si="11"/>
        <v xml:space="preserve"> </v>
      </c>
      <c r="G151" t="str">
        <f t="shared" si="12"/>
        <v xml:space="preserve"> </v>
      </c>
      <c r="H151" t="str">
        <f t="shared" si="13"/>
        <v xml:space="preserve"> </v>
      </c>
      <c r="I151" t="str">
        <f t="shared" si="14"/>
        <v xml:space="preserve"> </v>
      </c>
      <c r="K151" s="22"/>
    </row>
    <row r="152" spans="1:11" x14ac:dyDescent="0.25">
      <c r="A152" s="22" t="s">
        <v>562</v>
      </c>
      <c r="B152" t="s">
        <v>1038</v>
      </c>
      <c r="E152">
        <f t="shared" si="10"/>
        <v>1</v>
      </c>
      <c r="F152" t="str">
        <f t="shared" si="11"/>
        <v xml:space="preserve"> </v>
      </c>
      <c r="G152" t="str">
        <f t="shared" si="12"/>
        <v xml:space="preserve"> </v>
      </c>
      <c r="H152" t="str">
        <f t="shared" si="13"/>
        <v xml:space="preserve"> </v>
      </c>
      <c r="I152" t="str">
        <f t="shared" si="14"/>
        <v xml:space="preserve"> </v>
      </c>
      <c r="K152" s="22"/>
    </row>
    <row r="153" spans="1:11" x14ac:dyDescent="0.25">
      <c r="A153" s="22" t="s">
        <v>1423</v>
      </c>
      <c r="B153" t="s">
        <v>1038</v>
      </c>
      <c r="E153">
        <f t="shared" si="10"/>
        <v>1</v>
      </c>
      <c r="F153" t="str">
        <f t="shared" si="11"/>
        <v xml:space="preserve"> </v>
      </c>
      <c r="G153" t="str">
        <f t="shared" si="12"/>
        <v xml:space="preserve"> </v>
      </c>
      <c r="H153" t="str">
        <f t="shared" si="13"/>
        <v xml:space="preserve"> </v>
      </c>
      <c r="I153" t="str">
        <f t="shared" si="14"/>
        <v xml:space="preserve"> </v>
      </c>
      <c r="K153" s="22"/>
    </row>
    <row r="154" spans="1:11" x14ac:dyDescent="0.25">
      <c r="A154" s="22" t="s">
        <v>57</v>
      </c>
      <c r="B154" t="s">
        <v>1038</v>
      </c>
      <c r="E154">
        <f t="shared" si="10"/>
        <v>1</v>
      </c>
      <c r="F154" t="str">
        <f t="shared" si="11"/>
        <v xml:space="preserve"> </v>
      </c>
      <c r="G154" t="str">
        <f t="shared" si="12"/>
        <v xml:space="preserve"> </v>
      </c>
      <c r="H154" t="str">
        <f t="shared" si="13"/>
        <v xml:space="preserve"> </v>
      </c>
      <c r="I154" t="str">
        <f t="shared" si="14"/>
        <v xml:space="preserve"> </v>
      </c>
      <c r="K154" s="22"/>
    </row>
    <row r="155" spans="1:11" x14ac:dyDescent="0.25">
      <c r="A155" s="22" t="s">
        <v>98</v>
      </c>
      <c r="B155" t="s">
        <v>1038</v>
      </c>
      <c r="E155">
        <f t="shared" si="10"/>
        <v>1</v>
      </c>
      <c r="F155" t="str">
        <f t="shared" si="11"/>
        <v xml:space="preserve"> </v>
      </c>
      <c r="G155" t="str">
        <f t="shared" si="12"/>
        <v xml:space="preserve"> </v>
      </c>
      <c r="H155" t="str">
        <f t="shared" si="13"/>
        <v xml:space="preserve"> </v>
      </c>
      <c r="I155" t="str">
        <f t="shared" si="14"/>
        <v xml:space="preserve"> </v>
      </c>
      <c r="K155" s="22"/>
    </row>
    <row r="156" spans="1:11" x14ac:dyDescent="0.25">
      <c r="A156" s="22" t="s">
        <v>564</v>
      </c>
      <c r="B156" t="s">
        <v>1038</v>
      </c>
      <c r="E156">
        <f t="shared" si="10"/>
        <v>1</v>
      </c>
      <c r="F156" t="str">
        <f t="shared" si="11"/>
        <v xml:space="preserve"> </v>
      </c>
      <c r="G156" t="str">
        <f t="shared" si="12"/>
        <v xml:space="preserve"> </v>
      </c>
      <c r="H156" t="str">
        <f t="shared" si="13"/>
        <v xml:space="preserve"> </v>
      </c>
      <c r="I156" t="str">
        <f t="shared" si="14"/>
        <v xml:space="preserve"> </v>
      </c>
      <c r="K156" s="22"/>
    </row>
    <row r="157" spans="1:11" x14ac:dyDescent="0.25">
      <c r="A157" s="22" t="s">
        <v>99</v>
      </c>
      <c r="B157" t="s">
        <v>1416</v>
      </c>
      <c r="D157" t="s">
        <v>1456</v>
      </c>
      <c r="E157" t="str">
        <f t="shared" si="10"/>
        <v xml:space="preserve"> </v>
      </c>
      <c r="F157" t="str">
        <f t="shared" si="11"/>
        <v xml:space="preserve"> </v>
      </c>
      <c r="G157" t="str">
        <f t="shared" si="12"/>
        <v xml:space="preserve"> </v>
      </c>
      <c r="H157">
        <f t="shared" si="13"/>
        <v>1</v>
      </c>
      <c r="I157" t="str">
        <f t="shared" si="14"/>
        <v xml:space="preserve"> </v>
      </c>
      <c r="K157" s="22"/>
    </row>
    <row r="158" spans="1:11" x14ac:dyDescent="0.25">
      <c r="A158" s="22" t="s">
        <v>565</v>
      </c>
      <c r="B158" t="s">
        <v>1418</v>
      </c>
      <c r="C158" t="s">
        <v>1432</v>
      </c>
      <c r="E158" t="str">
        <f t="shared" si="10"/>
        <v xml:space="preserve"> </v>
      </c>
      <c r="F158" t="str">
        <f t="shared" si="11"/>
        <v xml:space="preserve"> </v>
      </c>
      <c r="G158">
        <f t="shared" si="12"/>
        <v>1</v>
      </c>
      <c r="H158" t="str">
        <f t="shared" si="13"/>
        <v xml:space="preserve"> </v>
      </c>
      <c r="I158" t="str">
        <f t="shared" si="14"/>
        <v xml:space="preserve"> </v>
      </c>
      <c r="K158" s="22"/>
    </row>
    <row r="159" spans="1:11" x14ac:dyDescent="0.25">
      <c r="A159" s="22" t="s">
        <v>167</v>
      </c>
      <c r="B159" t="s">
        <v>1038</v>
      </c>
      <c r="E159">
        <f t="shared" ref="E159:E214" si="15">IF(B159="C",1," ")</f>
        <v>1</v>
      </c>
      <c r="F159" t="str">
        <f t="shared" ref="F159:F214" si="16">IF(B159="NC",1," ")</f>
        <v xml:space="preserve"> </v>
      </c>
      <c r="G159" t="str">
        <f t="shared" ref="G159:G214" si="17">IF(B159="NIS",1," ")</f>
        <v xml:space="preserve"> </v>
      </c>
      <c r="H159" t="str">
        <f t="shared" ref="H159:H214" si="18">IF(B159="NP",1," ")</f>
        <v xml:space="preserve"> </v>
      </c>
      <c r="I159" t="str">
        <f t="shared" ref="I159:I214" si="19">IF(B159="NTNC",1," ")</f>
        <v xml:space="preserve"> </v>
      </c>
      <c r="K159" s="22"/>
    </row>
    <row r="160" spans="1:11" x14ac:dyDescent="0.25">
      <c r="A160" s="22" t="s">
        <v>58</v>
      </c>
      <c r="B160" t="s">
        <v>1038</v>
      </c>
      <c r="E160">
        <f t="shared" si="15"/>
        <v>1</v>
      </c>
      <c r="F160" t="str">
        <f t="shared" si="16"/>
        <v xml:space="preserve"> </v>
      </c>
      <c r="G160" t="str">
        <f t="shared" si="17"/>
        <v xml:space="preserve"> </v>
      </c>
      <c r="H160" t="str">
        <f t="shared" si="18"/>
        <v xml:space="preserve"> </v>
      </c>
      <c r="I160" t="str">
        <f t="shared" si="19"/>
        <v xml:space="preserve"> </v>
      </c>
      <c r="K160" s="22"/>
    </row>
    <row r="161" spans="1:11" x14ac:dyDescent="0.25">
      <c r="A161" s="22" t="s">
        <v>100</v>
      </c>
      <c r="B161" t="s">
        <v>1038</v>
      </c>
      <c r="E161">
        <f t="shared" si="15"/>
        <v>1</v>
      </c>
      <c r="F161" t="str">
        <f t="shared" si="16"/>
        <v xml:space="preserve"> </v>
      </c>
      <c r="G161" t="str">
        <f t="shared" si="17"/>
        <v xml:space="preserve"> </v>
      </c>
      <c r="H161" t="str">
        <f t="shared" si="18"/>
        <v xml:space="preserve"> </v>
      </c>
      <c r="I161" t="str">
        <f t="shared" si="19"/>
        <v xml:space="preserve"> </v>
      </c>
      <c r="K161" s="22"/>
    </row>
    <row r="162" spans="1:11" x14ac:dyDescent="0.25">
      <c r="A162" s="22" t="s">
        <v>59</v>
      </c>
      <c r="B162" t="s">
        <v>1038</v>
      </c>
      <c r="E162">
        <f t="shared" si="15"/>
        <v>1</v>
      </c>
      <c r="F162" t="str">
        <f t="shared" si="16"/>
        <v xml:space="preserve"> </v>
      </c>
      <c r="G162" t="str">
        <f t="shared" si="17"/>
        <v xml:space="preserve"> </v>
      </c>
      <c r="H162" t="str">
        <f t="shared" si="18"/>
        <v xml:space="preserve"> </v>
      </c>
      <c r="I162" t="str">
        <f t="shared" si="19"/>
        <v xml:space="preserve"> </v>
      </c>
      <c r="K162" s="22"/>
    </row>
    <row r="163" spans="1:11" x14ac:dyDescent="0.25">
      <c r="A163" s="22" t="s">
        <v>168</v>
      </c>
      <c r="B163" t="s">
        <v>1038</v>
      </c>
      <c r="E163">
        <f t="shared" si="15"/>
        <v>1</v>
      </c>
      <c r="F163" t="str">
        <f t="shared" si="16"/>
        <v xml:space="preserve"> </v>
      </c>
      <c r="G163" t="str">
        <f t="shared" si="17"/>
        <v xml:space="preserve"> </v>
      </c>
      <c r="H163" t="str">
        <f t="shared" si="18"/>
        <v xml:space="preserve"> </v>
      </c>
      <c r="I163" t="str">
        <f t="shared" si="19"/>
        <v xml:space="preserve"> </v>
      </c>
      <c r="K163" s="22"/>
    </row>
    <row r="164" spans="1:11" x14ac:dyDescent="0.25">
      <c r="A164" s="22" t="s">
        <v>137</v>
      </c>
      <c r="B164" t="s">
        <v>1038</v>
      </c>
      <c r="E164">
        <f t="shared" si="15"/>
        <v>1</v>
      </c>
      <c r="F164" t="str">
        <f t="shared" si="16"/>
        <v xml:space="preserve"> </v>
      </c>
      <c r="G164" t="str">
        <f t="shared" si="17"/>
        <v xml:space="preserve"> </v>
      </c>
      <c r="H164" t="str">
        <f t="shared" si="18"/>
        <v xml:space="preserve"> </v>
      </c>
      <c r="I164" t="str">
        <f t="shared" si="19"/>
        <v xml:space="preserve"> </v>
      </c>
      <c r="K164" s="22"/>
    </row>
    <row r="165" spans="1:11" x14ac:dyDescent="0.25">
      <c r="A165" s="22" t="s">
        <v>541</v>
      </c>
      <c r="B165" t="s">
        <v>1418</v>
      </c>
      <c r="C165" t="s">
        <v>1442</v>
      </c>
      <c r="D165" t="s">
        <v>1431</v>
      </c>
      <c r="E165" t="str">
        <f t="shared" si="15"/>
        <v xml:space="preserve"> </v>
      </c>
      <c r="F165" t="str">
        <f t="shared" si="16"/>
        <v xml:space="preserve"> </v>
      </c>
      <c r="G165">
        <f t="shared" si="17"/>
        <v>1</v>
      </c>
      <c r="H165" t="str">
        <f t="shared" si="18"/>
        <v xml:space="preserve"> </v>
      </c>
      <c r="I165" t="str">
        <f t="shared" si="19"/>
        <v xml:space="preserve"> </v>
      </c>
      <c r="K165" s="22"/>
    </row>
    <row r="166" spans="1:11" x14ac:dyDescent="0.25">
      <c r="A166" s="5" t="s">
        <v>147</v>
      </c>
      <c r="B166" t="s">
        <v>1418</v>
      </c>
      <c r="C166" t="s">
        <v>0</v>
      </c>
      <c r="E166" t="str">
        <f t="shared" si="15"/>
        <v xml:space="preserve"> </v>
      </c>
      <c r="F166" t="str">
        <f t="shared" si="16"/>
        <v xml:space="preserve"> </v>
      </c>
      <c r="G166">
        <f t="shared" si="17"/>
        <v>1</v>
      </c>
      <c r="H166" t="str">
        <f t="shared" si="18"/>
        <v xml:space="preserve"> </v>
      </c>
      <c r="I166" t="str">
        <f t="shared" si="19"/>
        <v xml:space="preserve"> </v>
      </c>
      <c r="K166" s="5"/>
    </row>
    <row r="167" spans="1:11" x14ac:dyDescent="0.25">
      <c r="A167" s="22" t="s">
        <v>60</v>
      </c>
      <c r="B167" t="s">
        <v>1038</v>
      </c>
      <c r="E167">
        <f t="shared" si="15"/>
        <v>1</v>
      </c>
      <c r="F167" t="str">
        <f t="shared" si="16"/>
        <v xml:space="preserve"> </v>
      </c>
      <c r="G167" t="str">
        <f t="shared" si="17"/>
        <v xml:space="preserve"> </v>
      </c>
      <c r="H167" t="str">
        <f t="shared" si="18"/>
        <v xml:space="preserve"> </v>
      </c>
      <c r="I167" t="str">
        <f t="shared" si="19"/>
        <v xml:space="preserve"> </v>
      </c>
      <c r="K167" s="22"/>
    </row>
    <row r="168" spans="1:11" x14ac:dyDescent="0.25">
      <c r="A168" s="22" t="s">
        <v>566</v>
      </c>
      <c r="B168" t="s">
        <v>1418</v>
      </c>
      <c r="C168" t="s">
        <v>1479</v>
      </c>
      <c r="E168" t="str">
        <f t="shared" si="15"/>
        <v xml:space="preserve"> </v>
      </c>
      <c r="F168" t="str">
        <f t="shared" si="16"/>
        <v xml:space="preserve"> </v>
      </c>
      <c r="G168">
        <f t="shared" si="17"/>
        <v>1</v>
      </c>
      <c r="H168" t="str">
        <f t="shared" si="18"/>
        <v xml:space="preserve"> </v>
      </c>
      <c r="I168" t="str">
        <f t="shared" si="19"/>
        <v xml:space="preserve"> </v>
      </c>
      <c r="K168" s="22"/>
    </row>
    <row r="169" spans="1:11" x14ac:dyDescent="0.25">
      <c r="A169" s="22" t="s">
        <v>169</v>
      </c>
      <c r="B169" t="s">
        <v>1038</v>
      </c>
      <c r="E169">
        <f t="shared" si="15"/>
        <v>1</v>
      </c>
      <c r="F169" t="str">
        <f t="shared" si="16"/>
        <v xml:space="preserve"> </v>
      </c>
      <c r="G169" t="str">
        <f t="shared" si="17"/>
        <v xml:space="preserve"> </v>
      </c>
      <c r="H169" t="str">
        <f t="shared" si="18"/>
        <v xml:space="preserve"> </v>
      </c>
      <c r="I169" t="str">
        <f t="shared" si="19"/>
        <v xml:space="preserve"> </v>
      </c>
      <c r="K169" s="22"/>
    </row>
    <row r="170" spans="1:11" x14ac:dyDescent="0.25">
      <c r="A170" s="22" t="s">
        <v>61</v>
      </c>
      <c r="B170" t="s">
        <v>1038</v>
      </c>
      <c r="E170">
        <f t="shared" si="15"/>
        <v>1</v>
      </c>
      <c r="F170" t="str">
        <f t="shared" si="16"/>
        <v xml:space="preserve"> </v>
      </c>
      <c r="G170" t="str">
        <f t="shared" si="17"/>
        <v xml:space="preserve"> </v>
      </c>
      <c r="H170" t="str">
        <f t="shared" si="18"/>
        <v xml:space="preserve"> </v>
      </c>
      <c r="I170" t="str">
        <f t="shared" si="19"/>
        <v xml:space="preserve"> </v>
      </c>
      <c r="K170" s="22"/>
    </row>
    <row r="171" spans="1:11" x14ac:dyDescent="0.25">
      <c r="A171" s="22" t="s">
        <v>567</v>
      </c>
      <c r="B171" t="s">
        <v>1415</v>
      </c>
      <c r="E171" t="str">
        <f t="shared" si="15"/>
        <v xml:space="preserve"> </v>
      </c>
      <c r="F171">
        <f t="shared" si="16"/>
        <v>1</v>
      </c>
      <c r="G171" t="str">
        <f t="shared" si="17"/>
        <v xml:space="preserve"> </v>
      </c>
      <c r="H171" t="str">
        <f t="shared" si="18"/>
        <v xml:space="preserve"> </v>
      </c>
      <c r="I171" t="str">
        <f t="shared" si="19"/>
        <v xml:space="preserve"> </v>
      </c>
      <c r="K171" s="22"/>
    </row>
    <row r="172" spans="1:11" x14ac:dyDescent="0.25">
      <c r="A172" s="22" t="s">
        <v>125</v>
      </c>
      <c r="B172" t="s">
        <v>1038</v>
      </c>
      <c r="E172">
        <f t="shared" si="15"/>
        <v>1</v>
      </c>
      <c r="F172" t="str">
        <f t="shared" si="16"/>
        <v xml:space="preserve"> </v>
      </c>
      <c r="G172" t="str">
        <f t="shared" si="17"/>
        <v xml:space="preserve"> </v>
      </c>
      <c r="H172" t="str">
        <f t="shared" si="18"/>
        <v xml:space="preserve"> </v>
      </c>
      <c r="I172" t="str">
        <f t="shared" si="19"/>
        <v xml:space="preserve"> </v>
      </c>
      <c r="K172" s="22"/>
    </row>
    <row r="173" spans="1:11" x14ac:dyDescent="0.25">
      <c r="A173" s="22" t="s">
        <v>519</v>
      </c>
      <c r="B173" t="s">
        <v>1038</v>
      </c>
      <c r="E173">
        <f t="shared" si="15"/>
        <v>1</v>
      </c>
      <c r="F173" t="str">
        <f t="shared" si="16"/>
        <v xml:space="preserve"> </v>
      </c>
      <c r="G173" t="str">
        <f t="shared" si="17"/>
        <v xml:space="preserve"> </v>
      </c>
      <c r="H173" t="str">
        <f t="shared" si="18"/>
        <v xml:space="preserve"> </v>
      </c>
      <c r="I173" t="str">
        <f t="shared" si="19"/>
        <v xml:space="preserve"> </v>
      </c>
      <c r="K173" s="22"/>
    </row>
    <row r="174" spans="1:11" x14ac:dyDescent="0.25">
      <c r="A174" s="22" t="s">
        <v>101</v>
      </c>
      <c r="B174" t="s">
        <v>1038</v>
      </c>
      <c r="E174">
        <f t="shared" si="15"/>
        <v>1</v>
      </c>
      <c r="F174" t="str">
        <f t="shared" si="16"/>
        <v xml:space="preserve"> </v>
      </c>
      <c r="G174" t="str">
        <f t="shared" si="17"/>
        <v xml:space="preserve"> </v>
      </c>
      <c r="H174" t="str">
        <f t="shared" si="18"/>
        <v xml:space="preserve"> </v>
      </c>
      <c r="I174" t="str">
        <f t="shared" si="19"/>
        <v xml:space="preserve"> </v>
      </c>
      <c r="K174" s="22"/>
    </row>
    <row r="175" spans="1:11" x14ac:dyDescent="0.25">
      <c r="A175" s="22" t="s">
        <v>170</v>
      </c>
      <c r="B175" t="s">
        <v>1038</v>
      </c>
      <c r="E175">
        <f t="shared" si="15"/>
        <v>1</v>
      </c>
      <c r="F175" t="str">
        <f t="shared" si="16"/>
        <v xml:space="preserve"> </v>
      </c>
      <c r="G175" t="str">
        <f t="shared" si="17"/>
        <v xml:space="preserve"> </v>
      </c>
      <c r="H175" t="str">
        <f t="shared" si="18"/>
        <v xml:space="preserve"> </v>
      </c>
      <c r="I175" t="str">
        <f t="shared" si="19"/>
        <v xml:space="preserve"> </v>
      </c>
      <c r="K175" s="22"/>
    </row>
    <row r="176" spans="1:11" x14ac:dyDescent="0.25">
      <c r="A176" s="22" t="s">
        <v>568</v>
      </c>
      <c r="B176" t="s">
        <v>1418</v>
      </c>
      <c r="C176" t="s">
        <v>1433</v>
      </c>
      <c r="E176" t="str">
        <f t="shared" si="15"/>
        <v xml:space="preserve"> </v>
      </c>
      <c r="F176" t="str">
        <f t="shared" si="16"/>
        <v xml:space="preserve"> </v>
      </c>
      <c r="G176">
        <f t="shared" si="17"/>
        <v>1</v>
      </c>
      <c r="H176" t="str">
        <f t="shared" si="18"/>
        <v xml:space="preserve"> </v>
      </c>
      <c r="I176" t="str">
        <f t="shared" si="19"/>
        <v xml:space="preserve"> </v>
      </c>
      <c r="K176" s="22"/>
    </row>
    <row r="177" spans="1:11" x14ac:dyDescent="0.25">
      <c r="A177" s="22" t="s">
        <v>1457</v>
      </c>
      <c r="B177" t="s">
        <v>1038</v>
      </c>
      <c r="D177" t="s">
        <v>1443</v>
      </c>
      <c r="E177">
        <f t="shared" si="15"/>
        <v>1</v>
      </c>
      <c r="F177" t="str">
        <f t="shared" si="16"/>
        <v xml:space="preserve"> </v>
      </c>
      <c r="G177" t="str">
        <f t="shared" si="17"/>
        <v xml:space="preserve"> </v>
      </c>
      <c r="H177" t="str">
        <f t="shared" si="18"/>
        <v xml:space="preserve"> </v>
      </c>
      <c r="I177" t="str">
        <f t="shared" si="19"/>
        <v xml:space="preserve"> </v>
      </c>
      <c r="K177" s="28"/>
    </row>
    <row r="178" spans="1:11" x14ac:dyDescent="0.25">
      <c r="A178" s="22" t="s">
        <v>570</v>
      </c>
      <c r="B178" t="s">
        <v>1038</v>
      </c>
      <c r="E178">
        <f t="shared" si="15"/>
        <v>1</v>
      </c>
      <c r="F178" t="str">
        <f t="shared" si="16"/>
        <v xml:space="preserve"> </v>
      </c>
      <c r="G178" t="str">
        <f t="shared" si="17"/>
        <v xml:space="preserve"> </v>
      </c>
      <c r="H178" t="str">
        <f t="shared" si="18"/>
        <v xml:space="preserve"> </v>
      </c>
      <c r="I178" t="str">
        <f t="shared" si="19"/>
        <v xml:space="preserve"> </v>
      </c>
      <c r="K178" s="22"/>
    </row>
    <row r="179" spans="1:11" x14ac:dyDescent="0.25">
      <c r="A179" s="22" t="s">
        <v>571</v>
      </c>
      <c r="B179" t="s">
        <v>1416</v>
      </c>
      <c r="E179" t="str">
        <f t="shared" si="15"/>
        <v xml:space="preserve"> </v>
      </c>
      <c r="F179" t="str">
        <f t="shared" si="16"/>
        <v xml:space="preserve"> </v>
      </c>
      <c r="G179" t="str">
        <f t="shared" si="17"/>
        <v xml:space="preserve"> </v>
      </c>
      <c r="H179">
        <f t="shared" si="18"/>
        <v>1</v>
      </c>
      <c r="I179" t="str">
        <f t="shared" si="19"/>
        <v xml:space="preserve"> </v>
      </c>
      <c r="K179" s="22"/>
    </row>
    <row r="180" spans="1:11" x14ac:dyDescent="0.25">
      <c r="A180" s="22" t="s">
        <v>27</v>
      </c>
      <c r="B180" t="s">
        <v>1038</v>
      </c>
      <c r="E180">
        <f t="shared" si="15"/>
        <v>1</v>
      </c>
      <c r="F180" t="str">
        <f t="shared" si="16"/>
        <v xml:space="preserve"> </v>
      </c>
      <c r="G180" t="str">
        <f t="shared" si="17"/>
        <v xml:space="preserve"> </v>
      </c>
      <c r="H180" t="str">
        <f t="shared" si="18"/>
        <v xml:space="preserve"> </v>
      </c>
      <c r="I180" t="str">
        <f t="shared" si="19"/>
        <v xml:space="preserve"> </v>
      </c>
      <c r="K180" s="22"/>
    </row>
    <row r="181" spans="1:11" x14ac:dyDescent="0.25">
      <c r="A181" s="22" t="s">
        <v>62</v>
      </c>
      <c r="B181" t="s">
        <v>1038</v>
      </c>
      <c r="E181">
        <f t="shared" si="15"/>
        <v>1</v>
      </c>
      <c r="F181" t="str">
        <f t="shared" si="16"/>
        <v xml:space="preserve"> </v>
      </c>
      <c r="G181" t="str">
        <f t="shared" si="17"/>
        <v xml:space="preserve"> </v>
      </c>
      <c r="H181" t="str">
        <f t="shared" si="18"/>
        <v xml:space="preserve"> </v>
      </c>
      <c r="I181" t="str">
        <f t="shared" si="19"/>
        <v xml:space="preserve"> </v>
      </c>
      <c r="K181" s="22"/>
    </row>
    <row r="182" spans="1:11" x14ac:dyDescent="0.25">
      <c r="A182" s="22" t="s">
        <v>63</v>
      </c>
      <c r="B182" t="s">
        <v>1038</v>
      </c>
      <c r="E182">
        <f t="shared" si="15"/>
        <v>1</v>
      </c>
      <c r="F182" t="str">
        <f t="shared" si="16"/>
        <v xml:space="preserve"> </v>
      </c>
      <c r="G182" t="str">
        <f t="shared" si="17"/>
        <v xml:space="preserve"> </v>
      </c>
      <c r="H182" t="str">
        <f t="shared" si="18"/>
        <v xml:space="preserve"> </v>
      </c>
      <c r="I182" t="str">
        <f t="shared" si="19"/>
        <v xml:space="preserve"> </v>
      </c>
      <c r="K182" s="22"/>
    </row>
    <row r="183" spans="1:11" x14ac:dyDescent="0.25">
      <c r="A183" s="22" t="s">
        <v>64</v>
      </c>
      <c r="B183" t="s">
        <v>1038</v>
      </c>
      <c r="E183">
        <f t="shared" si="15"/>
        <v>1</v>
      </c>
      <c r="F183" t="str">
        <f t="shared" si="16"/>
        <v xml:space="preserve"> </v>
      </c>
      <c r="G183" t="str">
        <f t="shared" si="17"/>
        <v xml:space="preserve"> </v>
      </c>
      <c r="H183" t="str">
        <f t="shared" si="18"/>
        <v xml:space="preserve"> </v>
      </c>
      <c r="I183" t="str">
        <f t="shared" si="19"/>
        <v xml:space="preserve"> </v>
      </c>
      <c r="K183" s="22"/>
    </row>
    <row r="184" spans="1:11" x14ac:dyDescent="0.25">
      <c r="A184" s="22" t="s">
        <v>556</v>
      </c>
      <c r="B184" t="s">
        <v>1415</v>
      </c>
      <c r="E184" t="str">
        <f t="shared" si="15"/>
        <v xml:space="preserve"> </v>
      </c>
      <c r="F184">
        <f t="shared" si="16"/>
        <v>1</v>
      </c>
      <c r="G184" t="str">
        <f t="shared" si="17"/>
        <v xml:space="preserve"> </v>
      </c>
      <c r="H184" t="str">
        <f t="shared" si="18"/>
        <v xml:space="preserve"> </v>
      </c>
      <c r="I184" t="str">
        <f t="shared" si="19"/>
        <v xml:space="preserve"> </v>
      </c>
      <c r="K184" s="22"/>
    </row>
    <row r="185" spans="1:11" x14ac:dyDescent="0.25">
      <c r="A185" s="22" t="s">
        <v>65</v>
      </c>
      <c r="B185" t="s">
        <v>1038</v>
      </c>
      <c r="E185">
        <f t="shared" si="15"/>
        <v>1</v>
      </c>
      <c r="F185" t="str">
        <f t="shared" si="16"/>
        <v xml:space="preserve"> </v>
      </c>
      <c r="G185" t="str">
        <f t="shared" si="17"/>
        <v xml:space="preserve"> </v>
      </c>
      <c r="H185" t="str">
        <f t="shared" si="18"/>
        <v xml:space="preserve"> </v>
      </c>
      <c r="I185" t="str">
        <f t="shared" si="19"/>
        <v xml:space="preserve"> </v>
      </c>
      <c r="K185" s="22"/>
    </row>
    <row r="186" spans="1:11" x14ac:dyDescent="0.25">
      <c r="A186" s="22" t="s">
        <v>66</v>
      </c>
      <c r="B186" t="s">
        <v>1038</v>
      </c>
      <c r="E186">
        <f t="shared" si="15"/>
        <v>1</v>
      </c>
      <c r="F186" t="str">
        <f t="shared" si="16"/>
        <v xml:space="preserve"> </v>
      </c>
      <c r="G186" t="str">
        <f t="shared" si="17"/>
        <v xml:space="preserve"> </v>
      </c>
      <c r="H186" t="str">
        <f t="shared" si="18"/>
        <v xml:space="preserve"> </v>
      </c>
      <c r="I186" t="str">
        <f t="shared" si="19"/>
        <v xml:space="preserve"> </v>
      </c>
      <c r="K186" s="22"/>
    </row>
    <row r="187" spans="1:11" x14ac:dyDescent="0.25">
      <c r="A187" s="22" t="s">
        <v>572</v>
      </c>
      <c r="B187" t="s">
        <v>1038</v>
      </c>
      <c r="E187">
        <f t="shared" si="15"/>
        <v>1</v>
      </c>
      <c r="F187" t="str">
        <f t="shared" si="16"/>
        <v xml:space="preserve"> </v>
      </c>
      <c r="G187" t="str">
        <f t="shared" si="17"/>
        <v xml:space="preserve"> </v>
      </c>
      <c r="H187" t="str">
        <f t="shared" si="18"/>
        <v xml:space="preserve"> </v>
      </c>
      <c r="I187" t="str">
        <f t="shared" si="19"/>
        <v xml:space="preserve"> </v>
      </c>
      <c r="K187" s="22"/>
    </row>
    <row r="188" spans="1:11" x14ac:dyDescent="0.25">
      <c r="A188" s="22" t="s">
        <v>573</v>
      </c>
      <c r="B188" t="s">
        <v>1038</v>
      </c>
      <c r="E188">
        <f t="shared" si="15"/>
        <v>1</v>
      </c>
      <c r="F188" t="str">
        <f t="shared" si="16"/>
        <v xml:space="preserve"> </v>
      </c>
      <c r="G188" t="str">
        <f t="shared" si="17"/>
        <v xml:space="preserve"> </v>
      </c>
      <c r="H188" t="str">
        <f t="shared" si="18"/>
        <v xml:space="preserve"> </v>
      </c>
      <c r="I188" t="str">
        <f t="shared" si="19"/>
        <v xml:space="preserve"> </v>
      </c>
      <c r="K188" s="22"/>
    </row>
    <row r="189" spans="1:11" x14ac:dyDescent="0.25">
      <c r="A189" s="22" t="s">
        <v>883</v>
      </c>
      <c r="B189" t="s">
        <v>1418</v>
      </c>
      <c r="C189" t="s">
        <v>1434</v>
      </c>
      <c r="E189" t="str">
        <f t="shared" si="15"/>
        <v xml:space="preserve"> </v>
      </c>
      <c r="F189" t="str">
        <f t="shared" si="16"/>
        <v xml:space="preserve"> </v>
      </c>
      <c r="G189">
        <f t="shared" si="17"/>
        <v>1</v>
      </c>
      <c r="H189" t="str">
        <f t="shared" si="18"/>
        <v xml:space="preserve"> </v>
      </c>
      <c r="I189" t="str">
        <f t="shared" si="19"/>
        <v xml:space="preserve"> </v>
      </c>
      <c r="K189" s="22"/>
    </row>
    <row r="190" spans="1:11" x14ac:dyDescent="0.25">
      <c r="A190" s="22" t="s">
        <v>67</v>
      </c>
      <c r="B190" t="s">
        <v>1038</v>
      </c>
      <c r="E190">
        <f t="shared" si="15"/>
        <v>1</v>
      </c>
      <c r="F190" t="str">
        <f t="shared" si="16"/>
        <v xml:space="preserve"> </v>
      </c>
      <c r="G190" t="str">
        <f t="shared" si="17"/>
        <v xml:space="preserve"> </v>
      </c>
      <c r="H190" t="str">
        <f t="shared" si="18"/>
        <v xml:space="preserve"> </v>
      </c>
      <c r="I190" t="str">
        <f t="shared" si="19"/>
        <v xml:space="preserve"> </v>
      </c>
      <c r="K190" s="22"/>
    </row>
    <row r="191" spans="1:11" x14ac:dyDescent="0.25">
      <c r="A191" s="22" t="s">
        <v>217</v>
      </c>
      <c r="B191" t="s">
        <v>1038</v>
      </c>
      <c r="E191">
        <f t="shared" si="15"/>
        <v>1</v>
      </c>
      <c r="F191" t="str">
        <f t="shared" si="16"/>
        <v xml:space="preserve"> </v>
      </c>
      <c r="G191" t="str">
        <f t="shared" si="17"/>
        <v xml:space="preserve"> </v>
      </c>
      <c r="H191" t="str">
        <f t="shared" si="18"/>
        <v xml:space="preserve"> </v>
      </c>
      <c r="I191" t="str">
        <f t="shared" si="19"/>
        <v xml:space="preserve"> </v>
      </c>
      <c r="K191" s="22"/>
    </row>
    <row r="192" spans="1:11" x14ac:dyDescent="0.25">
      <c r="A192" s="22" t="s">
        <v>781</v>
      </c>
      <c r="B192" t="s">
        <v>1038</v>
      </c>
      <c r="E192">
        <f t="shared" si="15"/>
        <v>1</v>
      </c>
      <c r="F192" t="str">
        <f t="shared" si="16"/>
        <v xml:space="preserve"> </v>
      </c>
      <c r="G192" t="str">
        <f t="shared" si="17"/>
        <v xml:space="preserve"> </v>
      </c>
      <c r="H192" t="str">
        <f t="shared" si="18"/>
        <v xml:space="preserve"> </v>
      </c>
      <c r="I192" t="str">
        <f t="shared" si="19"/>
        <v xml:space="preserve"> </v>
      </c>
      <c r="K192" s="22"/>
    </row>
    <row r="193" spans="1:11" x14ac:dyDescent="0.25">
      <c r="A193" s="22" t="s">
        <v>171</v>
      </c>
      <c r="B193" t="s">
        <v>1038</v>
      </c>
      <c r="E193">
        <f t="shared" si="15"/>
        <v>1</v>
      </c>
      <c r="F193" t="str">
        <f t="shared" si="16"/>
        <v xml:space="preserve"> </v>
      </c>
      <c r="G193" t="str">
        <f t="shared" si="17"/>
        <v xml:space="preserve"> </v>
      </c>
      <c r="H193" t="str">
        <f t="shared" si="18"/>
        <v xml:space="preserve"> </v>
      </c>
      <c r="I193" t="str">
        <f t="shared" si="19"/>
        <v xml:space="preserve"> </v>
      </c>
      <c r="K193" s="22"/>
    </row>
    <row r="194" spans="1:11" x14ac:dyDescent="0.25">
      <c r="A194" s="22" t="s">
        <v>102</v>
      </c>
      <c r="B194" t="s">
        <v>1038</v>
      </c>
      <c r="E194">
        <f t="shared" si="15"/>
        <v>1</v>
      </c>
      <c r="F194" t="str">
        <f t="shared" si="16"/>
        <v xml:space="preserve"> </v>
      </c>
      <c r="G194" t="str">
        <f t="shared" si="17"/>
        <v xml:space="preserve"> </v>
      </c>
      <c r="H194" t="str">
        <f t="shared" si="18"/>
        <v xml:space="preserve"> </v>
      </c>
      <c r="I194" t="str">
        <f t="shared" si="19"/>
        <v xml:space="preserve"> </v>
      </c>
      <c r="K194" s="22"/>
    </row>
    <row r="195" spans="1:11" x14ac:dyDescent="0.25">
      <c r="A195" s="22" t="s">
        <v>172</v>
      </c>
      <c r="B195" t="s">
        <v>1038</v>
      </c>
      <c r="E195">
        <f t="shared" si="15"/>
        <v>1</v>
      </c>
      <c r="F195" t="str">
        <f t="shared" si="16"/>
        <v xml:space="preserve"> </v>
      </c>
      <c r="G195" t="str">
        <f t="shared" si="17"/>
        <v xml:space="preserve"> </v>
      </c>
      <c r="H195" t="str">
        <f t="shared" si="18"/>
        <v xml:space="preserve"> </v>
      </c>
      <c r="I195" t="str">
        <f t="shared" si="19"/>
        <v xml:space="preserve"> </v>
      </c>
      <c r="K195" s="22"/>
    </row>
    <row r="196" spans="1:11" x14ac:dyDescent="0.25">
      <c r="A196" s="22" t="s">
        <v>103</v>
      </c>
      <c r="B196" t="s">
        <v>1038</v>
      </c>
      <c r="E196">
        <f t="shared" si="15"/>
        <v>1</v>
      </c>
      <c r="F196" t="str">
        <f t="shared" si="16"/>
        <v xml:space="preserve"> </v>
      </c>
      <c r="G196" t="str">
        <f t="shared" si="17"/>
        <v xml:space="preserve"> </v>
      </c>
      <c r="H196" t="str">
        <f t="shared" si="18"/>
        <v xml:space="preserve"> </v>
      </c>
      <c r="I196" t="str">
        <f t="shared" si="19"/>
        <v xml:space="preserve"> </v>
      </c>
      <c r="K196" s="22"/>
    </row>
    <row r="197" spans="1:11" x14ac:dyDescent="0.25">
      <c r="A197" s="5" t="s">
        <v>121</v>
      </c>
      <c r="B197" t="s">
        <v>1418</v>
      </c>
      <c r="C197" t="s">
        <v>0</v>
      </c>
      <c r="E197" t="str">
        <f t="shared" si="15"/>
        <v xml:space="preserve"> </v>
      </c>
      <c r="F197" t="str">
        <f t="shared" si="16"/>
        <v xml:space="preserve"> </v>
      </c>
      <c r="G197">
        <f t="shared" si="17"/>
        <v>1</v>
      </c>
      <c r="H197" t="str">
        <f t="shared" si="18"/>
        <v xml:space="preserve"> </v>
      </c>
      <c r="I197" t="str">
        <f t="shared" si="19"/>
        <v xml:space="preserve"> </v>
      </c>
      <c r="K197" s="5"/>
    </row>
    <row r="198" spans="1:11" x14ac:dyDescent="0.25">
      <c r="A198" s="22" t="s">
        <v>574</v>
      </c>
      <c r="B198" t="s">
        <v>1415</v>
      </c>
      <c r="E198" t="str">
        <f t="shared" si="15"/>
        <v xml:space="preserve"> </v>
      </c>
      <c r="F198">
        <f t="shared" si="16"/>
        <v>1</v>
      </c>
      <c r="G198" t="str">
        <f t="shared" si="17"/>
        <v xml:space="preserve"> </v>
      </c>
      <c r="H198" t="str">
        <f t="shared" si="18"/>
        <v xml:space="preserve"> </v>
      </c>
      <c r="I198" t="str">
        <f t="shared" si="19"/>
        <v xml:space="preserve"> </v>
      </c>
      <c r="K198" s="22"/>
    </row>
    <row r="199" spans="1:11" x14ac:dyDescent="0.25">
      <c r="A199" s="22" t="s">
        <v>104</v>
      </c>
      <c r="B199" t="s">
        <v>1038</v>
      </c>
      <c r="E199">
        <f t="shared" si="15"/>
        <v>1</v>
      </c>
      <c r="F199" t="str">
        <f t="shared" si="16"/>
        <v xml:space="preserve"> </v>
      </c>
      <c r="G199" t="str">
        <f t="shared" si="17"/>
        <v xml:space="preserve"> </v>
      </c>
      <c r="H199" t="str">
        <f t="shared" si="18"/>
        <v xml:space="preserve"> </v>
      </c>
      <c r="I199" t="str">
        <f t="shared" si="19"/>
        <v xml:space="preserve"> </v>
      </c>
      <c r="K199" s="22"/>
    </row>
    <row r="200" spans="1:11" x14ac:dyDescent="0.25">
      <c r="A200" s="22" t="s">
        <v>105</v>
      </c>
      <c r="B200" t="s">
        <v>1038</v>
      </c>
      <c r="E200">
        <f t="shared" si="15"/>
        <v>1</v>
      </c>
      <c r="F200" t="str">
        <f t="shared" si="16"/>
        <v xml:space="preserve"> </v>
      </c>
      <c r="G200" t="str">
        <f t="shared" si="17"/>
        <v xml:space="preserve"> </v>
      </c>
      <c r="H200" t="str">
        <f t="shared" si="18"/>
        <v xml:space="preserve"> </v>
      </c>
      <c r="I200" t="str">
        <f t="shared" si="19"/>
        <v xml:space="preserve"> </v>
      </c>
      <c r="K200" s="22"/>
    </row>
    <row r="201" spans="1:11" x14ac:dyDescent="0.25">
      <c r="A201" s="22" t="s">
        <v>173</v>
      </c>
      <c r="B201" t="s">
        <v>1038</v>
      </c>
      <c r="E201">
        <f t="shared" si="15"/>
        <v>1</v>
      </c>
      <c r="F201" t="str">
        <f t="shared" si="16"/>
        <v xml:space="preserve"> </v>
      </c>
      <c r="G201" t="str">
        <f t="shared" si="17"/>
        <v xml:space="preserve"> </v>
      </c>
      <c r="H201" t="str">
        <f t="shared" si="18"/>
        <v xml:space="preserve"> </v>
      </c>
      <c r="I201" t="str">
        <f t="shared" si="19"/>
        <v xml:space="preserve"> </v>
      </c>
      <c r="K201" s="22"/>
    </row>
    <row r="202" spans="1:11" x14ac:dyDescent="0.25">
      <c r="A202" s="22" t="s">
        <v>520</v>
      </c>
      <c r="B202" t="s">
        <v>1038</v>
      </c>
      <c r="E202">
        <f t="shared" si="15"/>
        <v>1</v>
      </c>
      <c r="F202" t="str">
        <f t="shared" si="16"/>
        <v xml:space="preserve"> </v>
      </c>
      <c r="G202" t="str">
        <f t="shared" si="17"/>
        <v xml:space="preserve"> </v>
      </c>
      <c r="H202" t="str">
        <f t="shared" si="18"/>
        <v xml:space="preserve"> </v>
      </c>
      <c r="I202" t="str">
        <f t="shared" si="19"/>
        <v xml:space="preserve"> </v>
      </c>
      <c r="K202" s="22"/>
    </row>
    <row r="203" spans="1:11" x14ac:dyDescent="0.25">
      <c r="A203" s="22" t="s">
        <v>576</v>
      </c>
      <c r="B203" t="s">
        <v>1038</v>
      </c>
      <c r="E203">
        <f t="shared" si="15"/>
        <v>1</v>
      </c>
      <c r="F203" t="str">
        <f t="shared" si="16"/>
        <v xml:space="preserve"> </v>
      </c>
      <c r="G203" t="str">
        <f t="shared" si="17"/>
        <v xml:space="preserve"> </v>
      </c>
      <c r="H203" t="str">
        <f t="shared" si="18"/>
        <v xml:space="preserve"> </v>
      </c>
      <c r="I203" t="str">
        <f t="shared" si="19"/>
        <v xml:space="preserve"> </v>
      </c>
      <c r="K203" s="22"/>
    </row>
    <row r="204" spans="1:11" x14ac:dyDescent="0.25">
      <c r="A204" s="22" t="s">
        <v>68</v>
      </c>
      <c r="B204" t="s">
        <v>1038</v>
      </c>
      <c r="E204">
        <f t="shared" si="15"/>
        <v>1</v>
      </c>
      <c r="F204" t="str">
        <f t="shared" si="16"/>
        <v xml:space="preserve"> </v>
      </c>
      <c r="G204" t="str">
        <f t="shared" si="17"/>
        <v xml:space="preserve"> </v>
      </c>
      <c r="H204" t="str">
        <f t="shared" si="18"/>
        <v xml:space="preserve"> </v>
      </c>
      <c r="I204" t="str">
        <f t="shared" si="19"/>
        <v xml:space="preserve"> </v>
      </c>
      <c r="K204" s="22"/>
    </row>
    <row r="205" spans="1:11" x14ac:dyDescent="0.25">
      <c r="A205" s="22" t="s">
        <v>69</v>
      </c>
      <c r="B205" t="s">
        <v>1038</v>
      </c>
      <c r="E205">
        <f t="shared" si="15"/>
        <v>1</v>
      </c>
      <c r="F205" t="str">
        <f t="shared" si="16"/>
        <v xml:space="preserve"> </v>
      </c>
      <c r="G205" t="str">
        <f t="shared" si="17"/>
        <v xml:space="preserve"> </v>
      </c>
      <c r="H205" t="str">
        <f t="shared" si="18"/>
        <v xml:space="preserve"> </v>
      </c>
      <c r="I205" t="str">
        <f t="shared" si="19"/>
        <v xml:space="preserve"> </v>
      </c>
      <c r="K205" s="22"/>
    </row>
    <row r="206" spans="1:11" x14ac:dyDescent="0.25">
      <c r="A206" s="22" t="s">
        <v>174</v>
      </c>
      <c r="B206" t="s">
        <v>1038</v>
      </c>
      <c r="E206">
        <f t="shared" si="15"/>
        <v>1</v>
      </c>
      <c r="F206" t="str">
        <f t="shared" si="16"/>
        <v xml:space="preserve"> </v>
      </c>
      <c r="G206" t="str">
        <f t="shared" si="17"/>
        <v xml:space="preserve"> </v>
      </c>
      <c r="H206" t="str">
        <f t="shared" si="18"/>
        <v xml:space="preserve"> </v>
      </c>
      <c r="I206" t="str">
        <f t="shared" si="19"/>
        <v xml:space="preserve"> </v>
      </c>
      <c r="K206" s="22"/>
    </row>
    <row r="207" spans="1:11" x14ac:dyDescent="0.25">
      <c r="A207" s="22" t="s">
        <v>36</v>
      </c>
      <c r="B207" t="s">
        <v>1038</v>
      </c>
      <c r="E207">
        <f t="shared" si="15"/>
        <v>1</v>
      </c>
      <c r="F207" t="str">
        <f t="shared" si="16"/>
        <v xml:space="preserve"> </v>
      </c>
      <c r="G207" t="str">
        <f t="shared" si="17"/>
        <v xml:space="preserve"> </v>
      </c>
      <c r="H207" t="str">
        <f t="shared" si="18"/>
        <v xml:space="preserve"> </v>
      </c>
      <c r="I207" t="str">
        <f t="shared" si="19"/>
        <v xml:space="preserve"> </v>
      </c>
      <c r="K207" s="22"/>
    </row>
    <row r="208" spans="1:11" x14ac:dyDescent="0.25">
      <c r="A208" s="22" t="s">
        <v>106</v>
      </c>
      <c r="B208" t="s">
        <v>1038</v>
      </c>
      <c r="E208">
        <f t="shared" si="15"/>
        <v>1</v>
      </c>
      <c r="F208" t="str">
        <f t="shared" si="16"/>
        <v xml:space="preserve"> </v>
      </c>
      <c r="G208" t="str">
        <f t="shared" si="17"/>
        <v xml:space="preserve"> </v>
      </c>
      <c r="H208" t="str">
        <f t="shared" si="18"/>
        <v xml:space="preserve"> </v>
      </c>
      <c r="I208" t="str">
        <f t="shared" si="19"/>
        <v xml:space="preserve"> </v>
      </c>
      <c r="K208" s="22"/>
    </row>
    <row r="209" spans="1:11" x14ac:dyDescent="0.25">
      <c r="A209" s="22" t="s">
        <v>25</v>
      </c>
      <c r="B209" t="s">
        <v>1038</v>
      </c>
      <c r="E209">
        <f t="shared" si="15"/>
        <v>1</v>
      </c>
      <c r="F209" t="str">
        <f t="shared" si="16"/>
        <v xml:space="preserve"> </v>
      </c>
      <c r="G209" t="str">
        <f t="shared" si="17"/>
        <v xml:space="preserve"> </v>
      </c>
      <c r="H209" t="str">
        <f t="shared" si="18"/>
        <v xml:space="preserve"> </v>
      </c>
      <c r="I209" t="str">
        <f t="shared" si="19"/>
        <v xml:space="preserve"> </v>
      </c>
      <c r="K209" s="22"/>
    </row>
    <row r="210" spans="1:11" x14ac:dyDescent="0.25">
      <c r="A210" s="23" t="s">
        <v>577</v>
      </c>
      <c r="B210" t="s">
        <v>1038</v>
      </c>
      <c r="E210">
        <f t="shared" si="15"/>
        <v>1</v>
      </c>
      <c r="F210" t="str">
        <f t="shared" si="16"/>
        <v xml:space="preserve"> </v>
      </c>
      <c r="G210" t="str">
        <f t="shared" si="17"/>
        <v xml:space="preserve"> </v>
      </c>
      <c r="H210" t="str">
        <f t="shared" si="18"/>
        <v xml:space="preserve"> </v>
      </c>
      <c r="I210" t="str">
        <f t="shared" si="19"/>
        <v xml:space="preserve"> </v>
      </c>
      <c r="K210" s="23"/>
    </row>
    <row r="211" spans="1:11" x14ac:dyDescent="0.25">
      <c r="A211" s="23" t="s">
        <v>1435</v>
      </c>
      <c r="B211" t="s">
        <v>1415</v>
      </c>
      <c r="E211" t="str">
        <f t="shared" si="15"/>
        <v xml:space="preserve"> </v>
      </c>
      <c r="F211">
        <f t="shared" si="16"/>
        <v>1</v>
      </c>
      <c r="G211" t="str">
        <f t="shared" si="17"/>
        <v xml:space="preserve"> </v>
      </c>
      <c r="H211" t="str">
        <f t="shared" si="18"/>
        <v xml:space="preserve"> </v>
      </c>
      <c r="I211" t="str">
        <f t="shared" si="19"/>
        <v xml:space="preserve"> </v>
      </c>
      <c r="K211" s="23"/>
    </row>
    <row r="212" spans="1:11" x14ac:dyDescent="0.25">
      <c r="A212" s="22" t="s">
        <v>107</v>
      </c>
      <c r="B212" t="s">
        <v>1038</v>
      </c>
      <c r="E212">
        <f t="shared" si="15"/>
        <v>1</v>
      </c>
      <c r="F212" t="str">
        <f t="shared" si="16"/>
        <v xml:space="preserve"> </v>
      </c>
      <c r="G212" t="str">
        <f t="shared" si="17"/>
        <v xml:space="preserve"> </v>
      </c>
      <c r="H212" t="str">
        <f t="shared" si="18"/>
        <v xml:space="preserve"> </v>
      </c>
      <c r="I212" t="str">
        <f t="shared" si="19"/>
        <v xml:space="preserve"> </v>
      </c>
      <c r="K212" s="22"/>
    </row>
    <row r="213" spans="1:11" x14ac:dyDescent="0.25">
      <c r="A213" s="22" t="s">
        <v>578</v>
      </c>
      <c r="B213" t="s">
        <v>1038</v>
      </c>
      <c r="E213">
        <f t="shared" si="15"/>
        <v>1</v>
      </c>
      <c r="F213" t="str">
        <f t="shared" si="16"/>
        <v xml:space="preserve"> </v>
      </c>
      <c r="G213" t="str">
        <f t="shared" si="17"/>
        <v xml:space="preserve"> </v>
      </c>
      <c r="H213" t="str">
        <f t="shared" si="18"/>
        <v xml:space="preserve"> </v>
      </c>
      <c r="I213" t="str">
        <f t="shared" si="19"/>
        <v xml:space="preserve"> </v>
      </c>
      <c r="K213" s="22"/>
    </row>
    <row r="214" spans="1:11" x14ac:dyDescent="0.25">
      <c r="A214" s="22" t="s">
        <v>175</v>
      </c>
      <c r="B214" t="s">
        <v>1038</v>
      </c>
      <c r="E214">
        <f t="shared" si="15"/>
        <v>1</v>
      </c>
      <c r="F214" t="str">
        <f t="shared" si="16"/>
        <v xml:space="preserve"> </v>
      </c>
      <c r="G214" t="str">
        <f t="shared" si="17"/>
        <v xml:space="preserve"> </v>
      </c>
      <c r="H214" t="str">
        <f t="shared" si="18"/>
        <v xml:space="preserve"> </v>
      </c>
      <c r="I214" t="str">
        <f t="shared" si="19"/>
        <v xml:space="preserve"> </v>
      </c>
      <c r="K214" s="22"/>
    </row>
    <row r="215" spans="1:11" x14ac:dyDescent="0.25">
      <c r="A215" s="22" t="s">
        <v>70</v>
      </c>
      <c r="B215" t="s">
        <v>1038</v>
      </c>
      <c r="E215">
        <f t="shared" ref="E215:E270" si="20">IF(B215="C",1," ")</f>
        <v>1</v>
      </c>
      <c r="F215" t="str">
        <f t="shared" ref="F215:F270" si="21">IF(B215="NC",1," ")</f>
        <v xml:space="preserve"> </v>
      </c>
      <c r="G215" t="str">
        <f t="shared" ref="G215:G270" si="22">IF(B215="NIS",1," ")</f>
        <v xml:space="preserve"> </v>
      </c>
      <c r="H215" t="str">
        <f t="shared" ref="H215:H270" si="23">IF(B215="NP",1," ")</f>
        <v xml:space="preserve"> </v>
      </c>
      <c r="I215" t="str">
        <f t="shared" ref="I215:I270" si="24">IF(B215="NTNC",1," ")</f>
        <v xml:space="preserve"> </v>
      </c>
      <c r="K215" s="22"/>
    </row>
    <row r="216" spans="1:11" x14ac:dyDescent="0.25">
      <c r="A216" s="22" t="s">
        <v>804</v>
      </c>
      <c r="B216" t="s">
        <v>1038</v>
      </c>
      <c r="E216">
        <f t="shared" si="20"/>
        <v>1</v>
      </c>
      <c r="F216" t="str">
        <f t="shared" si="21"/>
        <v xml:space="preserve"> </v>
      </c>
      <c r="G216" t="str">
        <f t="shared" si="22"/>
        <v xml:space="preserve"> </v>
      </c>
      <c r="H216" t="str">
        <f t="shared" si="23"/>
        <v xml:space="preserve"> </v>
      </c>
      <c r="I216" t="str">
        <f t="shared" si="24"/>
        <v xml:space="preserve"> </v>
      </c>
      <c r="K216" s="22"/>
    </row>
    <row r="217" spans="1:11" x14ac:dyDescent="0.25">
      <c r="A217" s="22" t="s">
        <v>79</v>
      </c>
      <c r="B217" t="s">
        <v>1038</v>
      </c>
      <c r="E217">
        <f t="shared" si="20"/>
        <v>1</v>
      </c>
      <c r="F217" t="str">
        <f t="shared" si="21"/>
        <v xml:space="preserve"> </v>
      </c>
      <c r="G217" t="str">
        <f t="shared" si="22"/>
        <v xml:space="preserve"> </v>
      </c>
      <c r="H217" t="str">
        <f t="shared" si="23"/>
        <v xml:space="preserve"> </v>
      </c>
      <c r="I217" t="str">
        <f t="shared" si="24"/>
        <v xml:space="preserve"> </v>
      </c>
      <c r="K217" s="22"/>
    </row>
    <row r="218" spans="1:11" x14ac:dyDescent="0.25">
      <c r="A218" s="22" t="s">
        <v>71</v>
      </c>
      <c r="B218" t="s">
        <v>1038</v>
      </c>
      <c r="E218">
        <f t="shared" si="20"/>
        <v>1</v>
      </c>
      <c r="F218" t="str">
        <f t="shared" si="21"/>
        <v xml:space="preserve"> </v>
      </c>
      <c r="G218" t="str">
        <f t="shared" si="22"/>
        <v xml:space="preserve"> </v>
      </c>
      <c r="H218" t="str">
        <f t="shared" si="23"/>
        <v xml:space="preserve"> </v>
      </c>
      <c r="I218" t="str">
        <f t="shared" si="24"/>
        <v xml:space="preserve"> </v>
      </c>
      <c r="K218" s="22"/>
    </row>
    <row r="219" spans="1:11" x14ac:dyDescent="0.25">
      <c r="A219" s="22" t="s">
        <v>579</v>
      </c>
      <c r="B219" t="s">
        <v>1038</v>
      </c>
      <c r="E219">
        <f t="shared" si="20"/>
        <v>1</v>
      </c>
      <c r="F219" t="str">
        <f t="shared" si="21"/>
        <v xml:space="preserve"> </v>
      </c>
      <c r="G219" t="str">
        <f t="shared" si="22"/>
        <v xml:space="preserve"> </v>
      </c>
      <c r="H219" t="str">
        <f t="shared" si="23"/>
        <v xml:space="preserve"> </v>
      </c>
      <c r="I219" t="str">
        <f t="shared" si="24"/>
        <v xml:space="preserve"> </v>
      </c>
      <c r="K219" s="22"/>
    </row>
    <row r="220" spans="1:11" x14ac:dyDescent="0.25">
      <c r="A220" s="22" t="s">
        <v>580</v>
      </c>
      <c r="B220" t="s">
        <v>1038</v>
      </c>
      <c r="E220">
        <f t="shared" si="20"/>
        <v>1</v>
      </c>
      <c r="F220" t="str">
        <f t="shared" si="21"/>
        <v xml:space="preserve"> </v>
      </c>
      <c r="G220" t="str">
        <f t="shared" si="22"/>
        <v xml:space="preserve"> </v>
      </c>
      <c r="H220" t="str">
        <f t="shared" si="23"/>
        <v xml:space="preserve"> </v>
      </c>
      <c r="I220" t="str">
        <f t="shared" si="24"/>
        <v xml:space="preserve"> </v>
      </c>
      <c r="K220" s="22"/>
    </row>
    <row r="221" spans="1:11" x14ac:dyDescent="0.25">
      <c r="A221" s="22" t="s">
        <v>176</v>
      </c>
      <c r="B221" t="s">
        <v>1038</v>
      </c>
      <c r="E221">
        <f t="shared" si="20"/>
        <v>1</v>
      </c>
      <c r="F221" t="str">
        <f t="shared" si="21"/>
        <v xml:space="preserve"> </v>
      </c>
      <c r="G221" t="str">
        <f t="shared" si="22"/>
        <v xml:space="preserve"> </v>
      </c>
      <c r="H221" t="str">
        <f t="shared" si="23"/>
        <v xml:space="preserve"> </v>
      </c>
      <c r="I221" t="str">
        <f t="shared" si="24"/>
        <v xml:space="preserve"> </v>
      </c>
      <c r="K221" s="22"/>
    </row>
    <row r="222" spans="1:11" x14ac:dyDescent="0.25">
      <c r="A222" s="22" t="s">
        <v>205</v>
      </c>
      <c r="B222" t="s">
        <v>1038</v>
      </c>
      <c r="E222">
        <f t="shared" si="20"/>
        <v>1</v>
      </c>
      <c r="F222" t="str">
        <f t="shared" si="21"/>
        <v xml:space="preserve"> </v>
      </c>
      <c r="G222" t="str">
        <f t="shared" si="22"/>
        <v xml:space="preserve"> </v>
      </c>
      <c r="H222" t="str">
        <f t="shared" si="23"/>
        <v xml:space="preserve"> </v>
      </c>
      <c r="I222" t="str">
        <f t="shared" si="24"/>
        <v xml:space="preserve"> </v>
      </c>
      <c r="K222" s="22"/>
    </row>
    <row r="223" spans="1:11" x14ac:dyDescent="0.25">
      <c r="A223" s="22" t="s">
        <v>177</v>
      </c>
      <c r="B223" t="s">
        <v>1416</v>
      </c>
      <c r="E223" t="str">
        <f t="shared" si="20"/>
        <v xml:space="preserve"> </v>
      </c>
      <c r="F223" t="str">
        <f t="shared" si="21"/>
        <v xml:space="preserve"> </v>
      </c>
      <c r="G223" t="str">
        <f t="shared" si="22"/>
        <v xml:space="preserve"> </v>
      </c>
      <c r="H223">
        <f t="shared" si="23"/>
        <v>1</v>
      </c>
      <c r="I223" t="str">
        <f t="shared" si="24"/>
        <v xml:space="preserve"> </v>
      </c>
      <c r="K223" s="22"/>
    </row>
    <row r="224" spans="1:11" x14ac:dyDescent="0.25">
      <c r="A224" s="22" t="s">
        <v>178</v>
      </c>
      <c r="B224" t="s">
        <v>1038</v>
      </c>
      <c r="E224">
        <f t="shared" si="20"/>
        <v>1</v>
      </c>
      <c r="F224" t="str">
        <f t="shared" si="21"/>
        <v xml:space="preserve"> </v>
      </c>
      <c r="G224" t="str">
        <f t="shared" si="22"/>
        <v xml:space="preserve"> </v>
      </c>
      <c r="H224" t="str">
        <f t="shared" si="23"/>
        <v xml:space="preserve"> </v>
      </c>
      <c r="I224" t="str">
        <f t="shared" si="24"/>
        <v xml:space="preserve"> </v>
      </c>
      <c r="K224" s="22"/>
    </row>
    <row r="225" spans="1:11" x14ac:dyDescent="0.25">
      <c r="A225" s="22" t="s">
        <v>581</v>
      </c>
      <c r="B225" t="s">
        <v>1415</v>
      </c>
      <c r="E225" t="str">
        <f t="shared" si="20"/>
        <v xml:space="preserve"> </v>
      </c>
      <c r="F225">
        <f t="shared" si="21"/>
        <v>1</v>
      </c>
      <c r="G225" t="str">
        <f t="shared" si="22"/>
        <v xml:space="preserve"> </v>
      </c>
      <c r="H225" t="str">
        <f t="shared" si="23"/>
        <v xml:space="preserve"> </v>
      </c>
      <c r="I225" t="str">
        <f t="shared" si="24"/>
        <v xml:space="preserve"> </v>
      </c>
      <c r="K225" s="22"/>
    </row>
    <row r="226" spans="1:11" x14ac:dyDescent="0.25">
      <c r="A226" s="22" t="s">
        <v>206</v>
      </c>
      <c r="B226" t="s">
        <v>1038</v>
      </c>
      <c r="E226">
        <f t="shared" si="20"/>
        <v>1</v>
      </c>
      <c r="F226" t="str">
        <f t="shared" si="21"/>
        <v xml:space="preserve"> </v>
      </c>
      <c r="G226" t="str">
        <f t="shared" si="22"/>
        <v xml:space="preserve"> </v>
      </c>
      <c r="H226" t="str">
        <f t="shared" si="23"/>
        <v xml:space="preserve"> </v>
      </c>
      <c r="I226" t="str">
        <f t="shared" si="24"/>
        <v xml:space="preserve"> </v>
      </c>
      <c r="K226" s="22"/>
    </row>
    <row r="227" spans="1:11" x14ac:dyDescent="0.25">
      <c r="A227" s="22" t="s">
        <v>207</v>
      </c>
      <c r="B227" t="s">
        <v>1038</v>
      </c>
      <c r="E227">
        <f t="shared" si="20"/>
        <v>1</v>
      </c>
      <c r="F227" t="str">
        <f t="shared" si="21"/>
        <v xml:space="preserve"> </v>
      </c>
      <c r="G227" t="str">
        <f t="shared" si="22"/>
        <v xml:space="preserve"> </v>
      </c>
      <c r="H227" t="str">
        <f t="shared" si="23"/>
        <v xml:space="preserve"> </v>
      </c>
      <c r="I227" t="str">
        <f t="shared" si="24"/>
        <v xml:space="preserve"> </v>
      </c>
      <c r="K227" s="22"/>
    </row>
    <row r="228" spans="1:11" x14ac:dyDescent="0.25">
      <c r="A228" s="22" t="s">
        <v>179</v>
      </c>
      <c r="B228" t="s">
        <v>1038</v>
      </c>
      <c r="E228">
        <f t="shared" si="20"/>
        <v>1</v>
      </c>
      <c r="F228" t="str">
        <f t="shared" si="21"/>
        <v xml:space="preserve"> </v>
      </c>
      <c r="G228" t="str">
        <f t="shared" si="22"/>
        <v xml:space="preserve"> </v>
      </c>
      <c r="H228" t="str">
        <f t="shared" si="23"/>
        <v xml:space="preserve"> </v>
      </c>
      <c r="I228" t="str">
        <f t="shared" si="24"/>
        <v xml:space="preserve"> </v>
      </c>
      <c r="K228" s="22"/>
    </row>
    <row r="229" spans="1:11" x14ac:dyDescent="0.25">
      <c r="A229" s="22" t="s">
        <v>1425</v>
      </c>
      <c r="B229" t="s">
        <v>1415</v>
      </c>
      <c r="E229" t="str">
        <f t="shared" si="20"/>
        <v xml:space="preserve"> </v>
      </c>
      <c r="F229">
        <f t="shared" si="21"/>
        <v>1</v>
      </c>
      <c r="G229" t="str">
        <f t="shared" si="22"/>
        <v xml:space="preserve"> </v>
      </c>
      <c r="H229" t="str">
        <f t="shared" si="23"/>
        <v xml:space="preserve"> </v>
      </c>
      <c r="I229" t="str">
        <f t="shared" si="24"/>
        <v xml:space="preserve"> </v>
      </c>
      <c r="K229" s="22"/>
    </row>
    <row r="230" spans="1:11" x14ac:dyDescent="0.25">
      <c r="A230" s="22" t="s">
        <v>80</v>
      </c>
      <c r="B230" t="s">
        <v>1038</v>
      </c>
      <c r="E230">
        <f t="shared" si="20"/>
        <v>1</v>
      </c>
      <c r="F230" t="str">
        <f t="shared" si="21"/>
        <v xml:space="preserve"> </v>
      </c>
      <c r="G230" t="str">
        <f t="shared" si="22"/>
        <v xml:space="preserve"> </v>
      </c>
      <c r="H230" t="str">
        <f t="shared" si="23"/>
        <v xml:space="preserve"> </v>
      </c>
      <c r="I230" t="str">
        <f t="shared" si="24"/>
        <v xml:space="preserve"> </v>
      </c>
      <c r="K230" s="22"/>
    </row>
    <row r="231" spans="1:11" x14ac:dyDescent="0.25">
      <c r="A231" s="22" t="s">
        <v>583</v>
      </c>
      <c r="B231" t="s">
        <v>1416</v>
      </c>
      <c r="E231" t="str">
        <f t="shared" si="20"/>
        <v xml:space="preserve"> </v>
      </c>
      <c r="F231" t="str">
        <f t="shared" si="21"/>
        <v xml:space="preserve"> </v>
      </c>
      <c r="G231" t="str">
        <f t="shared" si="22"/>
        <v xml:space="preserve"> </v>
      </c>
      <c r="H231">
        <f t="shared" si="23"/>
        <v>1</v>
      </c>
      <c r="I231" t="str">
        <f t="shared" si="24"/>
        <v xml:space="preserve"> </v>
      </c>
      <c r="K231" s="22"/>
    </row>
    <row r="232" spans="1:11" x14ac:dyDescent="0.25">
      <c r="A232" s="22" t="s">
        <v>584</v>
      </c>
      <c r="B232" t="s">
        <v>1038</v>
      </c>
      <c r="E232">
        <f t="shared" si="20"/>
        <v>1</v>
      </c>
      <c r="F232" t="str">
        <f t="shared" si="21"/>
        <v xml:space="preserve"> </v>
      </c>
      <c r="G232" t="str">
        <f t="shared" si="22"/>
        <v xml:space="preserve"> </v>
      </c>
      <c r="H232" t="str">
        <f t="shared" si="23"/>
        <v xml:space="preserve"> </v>
      </c>
      <c r="I232" t="str">
        <f t="shared" si="24"/>
        <v xml:space="preserve"> </v>
      </c>
      <c r="K232" s="22"/>
    </row>
    <row r="233" spans="1:11" x14ac:dyDescent="0.25">
      <c r="A233" s="22" t="s">
        <v>108</v>
      </c>
      <c r="B233" t="s">
        <v>1038</v>
      </c>
      <c r="E233">
        <f t="shared" si="20"/>
        <v>1</v>
      </c>
      <c r="F233" t="str">
        <f t="shared" si="21"/>
        <v xml:space="preserve"> </v>
      </c>
      <c r="G233" t="str">
        <f t="shared" si="22"/>
        <v xml:space="preserve"> </v>
      </c>
      <c r="H233" t="str">
        <f t="shared" si="23"/>
        <v xml:space="preserve"> </v>
      </c>
      <c r="I233" t="str">
        <f t="shared" si="24"/>
        <v xml:space="preserve"> </v>
      </c>
      <c r="K233" s="22"/>
    </row>
    <row r="234" spans="1:11" x14ac:dyDescent="0.25">
      <c r="A234" s="22" t="s">
        <v>72</v>
      </c>
      <c r="B234" t="s">
        <v>1038</v>
      </c>
      <c r="E234">
        <f t="shared" si="20"/>
        <v>1</v>
      </c>
      <c r="F234" t="str">
        <f t="shared" si="21"/>
        <v xml:space="preserve"> </v>
      </c>
      <c r="G234" t="str">
        <f t="shared" si="22"/>
        <v xml:space="preserve"> </v>
      </c>
      <c r="H234" t="str">
        <f t="shared" si="23"/>
        <v xml:space="preserve"> </v>
      </c>
      <c r="I234" t="str">
        <f t="shared" si="24"/>
        <v xml:space="preserve"> </v>
      </c>
      <c r="K234" s="22"/>
    </row>
    <row r="235" spans="1:11" x14ac:dyDescent="0.25">
      <c r="A235" s="22" t="s">
        <v>180</v>
      </c>
      <c r="B235" t="s">
        <v>1038</v>
      </c>
      <c r="E235">
        <f t="shared" si="20"/>
        <v>1</v>
      </c>
      <c r="F235" t="str">
        <f t="shared" si="21"/>
        <v xml:space="preserve"> </v>
      </c>
      <c r="G235" t="str">
        <f t="shared" si="22"/>
        <v xml:space="preserve"> </v>
      </c>
      <c r="H235" t="str">
        <f t="shared" si="23"/>
        <v xml:space="preserve"> </v>
      </c>
      <c r="I235" t="str">
        <f t="shared" si="24"/>
        <v xml:space="preserve"> </v>
      </c>
      <c r="K235" s="22"/>
    </row>
    <row r="236" spans="1:11" x14ac:dyDescent="0.25">
      <c r="A236" s="22" t="s">
        <v>585</v>
      </c>
      <c r="B236" t="s">
        <v>1415</v>
      </c>
      <c r="E236" t="str">
        <f t="shared" si="20"/>
        <v xml:space="preserve"> </v>
      </c>
      <c r="F236">
        <f t="shared" si="21"/>
        <v>1</v>
      </c>
      <c r="G236" t="str">
        <f t="shared" si="22"/>
        <v xml:space="preserve"> </v>
      </c>
      <c r="H236" t="str">
        <f t="shared" si="23"/>
        <v xml:space="preserve"> </v>
      </c>
      <c r="I236" t="str">
        <f t="shared" si="24"/>
        <v xml:space="preserve"> </v>
      </c>
      <c r="K236" s="22"/>
    </row>
    <row r="237" spans="1:11" x14ac:dyDescent="0.25">
      <c r="A237" s="22" t="s">
        <v>575</v>
      </c>
      <c r="B237" t="s">
        <v>1038</v>
      </c>
      <c r="E237">
        <f t="shared" si="20"/>
        <v>1</v>
      </c>
      <c r="F237" t="str">
        <f t="shared" si="21"/>
        <v xml:space="preserve"> </v>
      </c>
      <c r="G237" t="str">
        <f t="shared" si="22"/>
        <v xml:space="preserve"> </v>
      </c>
      <c r="H237" t="str">
        <f t="shared" si="23"/>
        <v xml:space="preserve"> </v>
      </c>
      <c r="I237" t="str">
        <f t="shared" si="24"/>
        <v xml:space="preserve"> </v>
      </c>
      <c r="K237" s="22"/>
    </row>
    <row r="238" spans="1:11" x14ac:dyDescent="0.25">
      <c r="A238" s="22" t="s">
        <v>208</v>
      </c>
      <c r="B238" t="s">
        <v>1038</v>
      </c>
      <c r="E238">
        <f t="shared" si="20"/>
        <v>1</v>
      </c>
      <c r="F238" t="str">
        <f t="shared" si="21"/>
        <v xml:space="preserve"> </v>
      </c>
      <c r="G238" t="str">
        <f t="shared" si="22"/>
        <v xml:space="preserve"> </v>
      </c>
      <c r="H238" t="str">
        <f t="shared" si="23"/>
        <v xml:space="preserve"> </v>
      </c>
      <c r="I238" t="str">
        <f t="shared" si="24"/>
        <v xml:space="preserve"> </v>
      </c>
      <c r="K238" s="22"/>
    </row>
    <row r="239" spans="1:11" x14ac:dyDescent="0.25">
      <c r="A239" s="22" t="s">
        <v>139</v>
      </c>
      <c r="B239" t="s">
        <v>1038</v>
      </c>
      <c r="E239">
        <f t="shared" si="20"/>
        <v>1</v>
      </c>
      <c r="F239" t="str">
        <f t="shared" si="21"/>
        <v xml:space="preserve"> </v>
      </c>
      <c r="G239" t="str">
        <f t="shared" si="22"/>
        <v xml:space="preserve"> </v>
      </c>
      <c r="H239" t="str">
        <f t="shared" si="23"/>
        <v xml:space="preserve"> </v>
      </c>
      <c r="I239" t="str">
        <f t="shared" si="24"/>
        <v xml:space="preserve"> </v>
      </c>
      <c r="K239" s="22"/>
    </row>
    <row r="240" spans="1:11" x14ac:dyDescent="0.25">
      <c r="A240" s="22" t="s">
        <v>181</v>
      </c>
      <c r="B240" t="s">
        <v>1038</v>
      </c>
      <c r="E240">
        <f t="shared" si="20"/>
        <v>1</v>
      </c>
      <c r="F240" t="str">
        <f t="shared" si="21"/>
        <v xml:space="preserve"> </v>
      </c>
      <c r="G240" t="str">
        <f t="shared" si="22"/>
        <v xml:space="preserve"> </v>
      </c>
      <c r="H240" t="str">
        <f t="shared" si="23"/>
        <v xml:space="preserve"> </v>
      </c>
      <c r="I240" t="str">
        <f t="shared" si="24"/>
        <v xml:space="preserve"> </v>
      </c>
      <c r="K240" s="22"/>
    </row>
    <row r="241" spans="1:11" x14ac:dyDescent="0.25">
      <c r="A241" s="22" t="s">
        <v>140</v>
      </c>
      <c r="B241" t="s">
        <v>1038</v>
      </c>
      <c r="E241">
        <f t="shared" si="20"/>
        <v>1</v>
      </c>
      <c r="F241" t="str">
        <f t="shared" si="21"/>
        <v xml:space="preserve"> </v>
      </c>
      <c r="G241" t="str">
        <f t="shared" si="22"/>
        <v xml:space="preserve"> </v>
      </c>
      <c r="H241" t="str">
        <f t="shared" si="23"/>
        <v xml:space="preserve"> </v>
      </c>
      <c r="I241" t="str">
        <f t="shared" si="24"/>
        <v xml:space="preserve"> </v>
      </c>
      <c r="K241" s="22"/>
    </row>
    <row r="242" spans="1:11" x14ac:dyDescent="0.25">
      <c r="A242" s="22" t="s">
        <v>586</v>
      </c>
      <c r="B242" t="s">
        <v>1038</v>
      </c>
      <c r="E242">
        <f t="shared" si="20"/>
        <v>1</v>
      </c>
      <c r="F242" t="str">
        <f t="shared" si="21"/>
        <v xml:space="preserve"> </v>
      </c>
      <c r="G242" t="str">
        <f t="shared" si="22"/>
        <v xml:space="preserve"> </v>
      </c>
      <c r="H242" t="str">
        <f t="shared" si="23"/>
        <v xml:space="preserve"> </v>
      </c>
      <c r="I242" t="str">
        <f t="shared" si="24"/>
        <v xml:space="preserve"> </v>
      </c>
      <c r="K242" s="22"/>
    </row>
    <row r="243" spans="1:11" x14ac:dyDescent="0.25">
      <c r="A243" s="22" t="s">
        <v>109</v>
      </c>
      <c r="B243" t="s">
        <v>1038</v>
      </c>
      <c r="E243">
        <f t="shared" si="20"/>
        <v>1</v>
      </c>
      <c r="F243" t="str">
        <f t="shared" si="21"/>
        <v xml:space="preserve"> </v>
      </c>
      <c r="G243" t="str">
        <f t="shared" si="22"/>
        <v xml:space="preserve"> </v>
      </c>
      <c r="H243" t="str">
        <f t="shared" si="23"/>
        <v xml:space="preserve"> </v>
      </c>
      <c r="I243" t="str">
        <f t="shared" si="24"/>
        <v xml:space="preserve"> </v>
      </c>
      <c r="K243" s="22"/>
    </row>
    <row r="244" spans="1:11" x14ac:dyDescent="0.25">
      <c r="A244" s="22" t="s">
        <v>141</v>
      </c>
      <c r="B244" t="s">
        <v>1038</v>
      </c>
      <c r="E244">
        <f t="shared" si="20"/>
        <v>1</v>
      </c>
      <c r="F244" t="str">
        <f t="shared" si="21"/>
        <v xml:space="preserve"> </v>
      </c>
      <c r="G244" t="str">
        <f t="shared" si="22"/>
        <v xml:space="preserve"> </v>
      </c>
      <c r="H244" t="str">
        <f t="shared" si="23"/>
        <v xml:space="preserve"> </v>
      </c>
      <c r="I244" t="str">
        <f t="shared" si="24"/>
        <v xml:space="preserve"> </v>
      </c>
      <c r="K244" s="22"/>
    </row>
    <row r="245" spans="1:11" x14ac:dyDescent="0.25">
      <c r="A245" s="22" t="s">
        <v>142</v>
      </c>
      <c r="B245" t="s">
        <v>1038</v>
      </c>
      <c r="E245">
        <f t="shared" si="20"/>
        <v>1</v>
      </c>
      <c r="F245" t="str">
        <f t="shared" si="21"/>
        <v xml:space="preserve"> </v>
      </c>
      <c r="G245" t="str">
        <f t="shared" si="22"/>
        <v xml:space="preserve"> </v>
      </c>
      <c r="H245" t="str">
        <f t="shared" si="23"/>
        <v xml:space="preserve"> </v>
      </c>
      <c r="I245" t="str">
        <f t="shared" si="24"/>
        <v xml:space="preserve"> </v>
      </c>
      <c r="K245" s="22"/>
    </row>
    <row r="246" spans="1:11" x14ac:dyDescent="0.25">
      <c r="A246" s="22" t="s">
        <v>182</v>
      </c>
      <c r="B246" t="s">
        <v>1038</v>
      </c>
      <c r="E246">
        <f t="shared" si="20"/>
        <v>1</v>
      </c>
      <c r="F246" t="str">
        <f t="shared" si="21"/>
        <v xml:space="preserve"> </v>
      </c>
      <c r="G246" t="str">
        <f t="shared" si="22"/>
        <v xml:space="preserve"> </v>
      </c>
      <c r="H246" t="str">
        <f t="shared" si="23"/>
        <v xml:space="preserve"> </v>
      </c>
      <c r="I246" t="str">
        <f t="shared" si="24"/>
        <v xml:space="preserve"> </v>
      </c>
      <c r="K246" s="22"/>
    </row>
    <row r="247" spans="1:11" x14ac:dyDescent="0.25">
      <c r="A247" s="42" t="s">
        <v>37</v>
      </c>
      <c r="B247" t="s">
        <v>1038</v>
      </c>
      <c r="E247">
        <f t="shared" si="20"/>
        <v>1</v>
      </c>
      <c r="F247" t="str">
        <f t="shared" si="21"/>
        <v xml:space="preserve"> </v>
      </c>
      <c r="G247" t="str">
        <f t="shared" si="22"/>
        <v xml:space="preserve"> </v>
      </c>
      <c r="H247" t="str">
        <f t="shared" si="23"/>
        <v xml:space="preserve"> </v>
      </c>
      <c r="I247" t="str">
        <f t="shared" si="24"/>
        <v xml:space="preserve"> </v>
      </c>
      <c r="K247" s="42"/>
    </row>
    <row r="248" spans="1:11" x14ac:dyDescent="0.25">
      <c r="A248" s="23" t="s">
        <v>587</v>
      </c>
      <c r="B248" t="s">
        <v>1038</v>
      </c>
      <c r="E248">
        <f t="shared" si="20"/>
        <v>1</v>
      </c>
      <c r="F248" t="str">
        <f t="shared" si="21"/>
        <v xml:space="preserve"> </v>
      </c>
      <c r="G248" t="str">
        <f t="shared" si="22"/>
        <v xml:space="preserve"> </v>
      </c>
      <c r="H248" t="str">
        <f t="shared" si="23"/>
        <v xml:space="preserve"> </v>
      </c>
      <c r="I248" t="str">
        <f t="shared" si="24"/>
        <v xml:space="preserve"> </v>
      </c>
      <c r="K248" s="23"/>
    </row>
    <row r="249" spans="1:11" x14ac:dyDescent="0.25">
      <c r="A249" s="23" t="s">
        <v>588</v>
      </c>
      <c r="B249" t="s">
        <v>1038</v>
      </c>
      <c r="E249">
        <f t="shared" si="20"/>
        <v>1</v>
      </c>
      <c r="F249" t="str">
        <f t="shared" si="21"/>
        <v xml:space="preserve"> </v>
      </c>
      <c r="G249" t="str">
        <f t="shared" si="22"/>
        <v xml:space="preserve"> </v>
      </c>
      <c r="H249" t="str">
        <f t="shared" si="23"/>
        <v xml:space="preserve"> </v>
      </c>
      <c r="I249" t="str">
        <f t="shared" si="24"/>
        <v xml:space="preserve"> </v>
      </c>
      <c r="K249" s="23"/>
    </row>
    <row r="250" spans="1:11" x14ac:dyDescent="0.25">
      <c r="A250" s="23" t="s">
        <v>589</v>
      </c>
      <c r="B250" t="s">
        <v>1038</v>
      </c>
      <c r="E250">
        <f t="shared" si="20"/>
        <v>1</v>
      </c>
      <c r="F250" t="str">
        <f t="shared" si="21"/>
        <v xml:space="preserve"> </v>
      </c>
      <c r="G250" t="str">
        <f t="shared" si="22"/>
        <v xml:space="preserve"> </v>
      </c>
      <c r="H250" t="str">
        <f t="shared" si="23"/>
        <v xml:space="preserve"> </v>
      </c>
      <c r="I250" t="str">
        <f t="shared" si="24"/>
        <v xml:space="preserve"> </v>
      </c>
      <c r="K250" s="23"/>
    </row>
    <row r="251" spans="1:11" x14ac:dyDescent="0.25">
      <c r="A251" s="22" t="s">
        <v>183</v>
      </c>
      <c r="B251" t="s">
        <v>1038</v>
      </c>
      <c r="E251">
        <f t="shared" si="20"/>
        <v>1</v>
      </c>
      <c r="F251" t="str">
        <f t="shared" si="21"/>
        <v xml:space="preserve"> </v>
      </c>
      <c r="G251" t="str">
        <f t="shared" si="22"/>
        <v xml:space="preserve"> </v>
      </c>
      <c r="H251" t="str">
        <f t="shared" si="23"/>
        <v xml:space="preserve"> </v>
      </c>
      <c r="I251" t="str">
        <f t="shared" si="24"/>
        <v xml:space="preserve"> </v>
      </c>
      <c r="K251" s="23"/>
    </row>
    <row r="252" spans="1:11" x14ac:dyDescent="0.25">
      <c r="A252" s="22" t="s">
        <v>184</v>
      </c>
      <c r="B252" t="s">
        <v>1038</v>
      </c>
      <c r="E252">
        <f t="shared" si="20"/>
        <v>1</v>
      </c>
      <c r="F252" t="str">
        <f t="shared" si="21"/>
        <v xml:space="preserve"> </v>
      </c>
      <c r="G252" t="str">
        <f t="shared" si="22"/>
        <v xml:space="preserve"> </v>
      </c>
      <c r="H252" t="str">
        <f t="shared" si="23"/>
        <v xml:space="preserve"> </v>
      </c>
      <c r="I252" t="str">
        <f t="shared" si="24"/>
        <v xml:space="preserve"> </v>
      </c>
      <c r="K252" s="22"/>
    </row>
    <row r="253" spans="1:11" x14ac:dyDescent="0.25">
      <c r="A253" s="22" t="s">
        <v>185</v>
      </c>
      <c r="B253" t="s">
        <v>1038</v>
      </c>
      <c r="E253">
        <f t="shared" si="20"/>
        <v>1</v>
      </c>
      <c r="F253" t="str">
        <f t="shared" si="21"/>
        <v xml:space="preserve"> </v>
      </c>
      <c r="G253" t="str">
        <f t="shared" si="22"/>
        <v xml:space="preserve"> </v>
      </c>
      <c r="H253" t="str">
        <f t="shared" si="23"/>
        <v xml:space="preserve"> </v>
      </c>
      <c r="I253" t="str">
        <f t="shared" si="24"/>
        <v xml:space="preserve"> </v>
      </c>
      <c r="K253" s="22"/>
    </row>
    <row r="254" spans="1:11" x14ac:dyDescent="0.25">
      <c r="A254" s="22" t="s">
        <v>590</v>
      </c>
      <c r="B254" t="s">
        <v>1038</v>
      </c>
      <c r="E254">
        <f t="shared" si="20"/>
        <v>1</v>
      </c>
      <c r="F254" t="str">
        <f t="shared" si="21"/>
        <v xml:space="preserve"> </v>
      </c>
      <c r="G254" t="str">
        <f t="shared" si="22"/>
        <v xml:space="preserve"> </v>
      </c>
      <c r="H254" t="str">
        <f t="shared" si="23"/>
        <v xml:space="preserve"> </v>
      </c>
      <c r="I254" t="str">
        <f t="shared" si="24"/>
        <v xml:space="preserve"> </v>
      </c>
      <c r="K254" s="22"/>
    </row>
    <row r="255" spans="1:11" x14ac:dyDescent="0.25">
      <c r="A255" s="22" t="s">
        <v>591</v>
      </c>
      <c r="B255" t="s">
        <v>1414</v>
      </c>
      <c r="E255" t="str">
        <f t="shared" si="20"/>
        <v xml:space="preserve"> </v>
      </c>
      <c r="F255" t="str">
        <f t="shared" si="21"/>
        <v xml:space="preserve"> </v>
      </c>
      <c r="G255" t="str">
        <f t="shared" si="22"/>
        <v xml:space="preserve"> </v>
      </c>
      <c r="H255" t="str">
        <f t="shared" si="23"/>
        <v xml:space="preserve"> </v>
      </c>
      <c r="I255">
        <f t="shared" si="24"/>
        <v>1</v>
      </c>
      <c r="K255" s="22"/>
    </row>
    <row r="256" spans="1:11" x14ac:dyDescent="0.25">
      <c r="A256" s="23" t="s">
        <v>506</v>
      </c>
      <c r="B256" t="s">
        <v>1415</v>
      </c>
      <c r="E256" t="str">
        <f t="shared" si="20"/>
        <v xml:space="preserve"> </v>
      </c>
      <c r="F256">
        <f t="shared" si="21"/>
        <v>1</v>
      </c>
      <c r="G256" t="str">
        <f t="shared" si="22"/>
        <v xml:space="preserve"> </v>
      </c>
      <c r="H256" t="str">
        <f t="shared" si="23"/>
        <v xml:space="preserve"> </v>
      </c>
      <c r="I256" t="str">
        <f t="shared" si="24"/>
        <v xml:space="preserve"> </v>
      </c>
      <c r="K256" s="22"/>
    </row>
    <row r="257" spans="1:11" x14ac:dyDescent="0.25">
      <c r="A257" s="22" t="s">
        <v>186</v>
      </c>
      <c r="B257" t="s">
        <v>1038</v>
      </c>
      <c r="E257">
        <f t="shared" si="20"/>
        <v>1</v>
      </c>
      <c r="F257" t="str">
        <f t="shared" si="21"/>
        <v xml:space="preserve"> </v>
      </c>
      <c r="G257" t="str">
        <f t="shared" si="22"/>
        <v xml:space="preserve"> </v>
      </c>
      <c r="H257" t="str">
        <f t="shared" si="23"/>
        <v xml:space="preserve"> </v>
      </c>
      <c r="I257" t="str">
        <f t="shared" si="24"/>
        <v xml:space="preserve"> </v>
      </c>
      <c r="K257" s="23"/>
    </row>
    <row r="258" spans="1:11" x14ac:dyDescent="0.25">
      <c r="A258" s="22" t="s">
        <v>187</v>
      </c>
      <c r="B258" t="s">
        <v>1418</v>
      </c>
      <c r="C258" t="s">
        <v>0</v>
      </c>
      <c r="E258" t="str">
        <f t="shared" si="20"/>
        <v xml:space="preserve"> </v>
      </c>
      <c r="F258" t="str">
        <f t="shared" si="21"/>
        <v xml:space="preserve"> </v>
      </c>
      <c r="G258">
        <f t="shared" si="22"/>
        <v>1</v>
      </c>
      <c r="H258" t="str">
        <f t="shared" si="23"/>
        <v xml:space="preserve"> </v>
      </c>
      <c r="I258" t="str">
        <f t="shared" si="24"/>
        <v xml:space="preserve"> </v>
      </c>
      <c r="K258" s="22"/>
    </row>
    <row r="259" spans="1:11" x14ac:dyDescent="0.25">
      <c r="A259" s="22" t="s">
        <v>592</v>
      </c>
      <c r="B259" t="s">
        <v>1415</v>
      </c>
      <c r="E259" t="str">
        <f t="shared" si="20"/>
        <v xml:space="preserve"> </v>
      </c>
      <c r="F259">
        <f t="shared" si="21"/>
        <v>1</v>
      </c>
      <c r="G259" t="str">
        <f t="shared" si="22"/>
        <v xml:space="preserve"> </v>
      </c>
      <c r="H259" t="str">
        <f t="shared" si="23"/>
        <v xml:space="preserve"> </v>
      </c>
      <c r="I259" t="str">
        <f t="shared" si="24"/>
        <v xml:space="preserve"> </v>
      </c>
      <c r="K259" s="22"/>
    </row>
    <row r="260" spans="1:11" x14ac:dyDescent="0.25">
      <c r="A260" s="22" t="s">
        <v>593</v>
      </c>
      <c r="B260" t="s">
        <v>1038</v>
      </c>
      <c r="E260">
        <f t="shared" si="20"/>
        <v>1</v>
      </c>
      <c r="F260" t="str">
        <f t="shared" si="21"/>
        <v xml:space="preserve"> </v>
      </c>
      <c r="G260" t="str">
        <f t="shared" si="22"/>
        <v xml:space="preserve"> </v>
      </c>
      <c r="H260" t="str">
        <f t="shared" si="23"/>
        <v xml:space="preserve"> </v>
      </c>
      <c r="I260" t="str">
        <f t="shared" si="24"/>
        <v xml:space="preserve"> </v>
      </c>
      <c r="K260" s="22"/>
    </row>
    <row r="261" spans="1:11" x14ac:dyDescent="0.25">
      <c r="A261" s="22" t="s">
        <v>594</v>
      </c>
      <c r="B261" t="s">
        <v>1038</v>
      </c>
      <c r="E261">
        <f t="shared" si="20"/>
        <v>1</v>
      </c>
      <c r="F261" t="str">
        <f t="shared" si="21"/>
        <v xml:space="preserve"> </v>
      </c>
      <c r="G261" t="str">
        <f t="shared" si="22"/>
        <v xml:space="preserve"> </v>
      </c>
      <c r="H261" t="str">
        <f t="shared" si="23"/>
        <v xml:space="preserve"> </v>
      </c>
      <c r="I261" t="str">
        <f t="shared" si="24"/>
        <v xml:space="preserve"> </v>
      </c>
      <c r="K261" s="22"/>
    </row>
    <row r="262" spans="1:11" x14ac:dyDescent="0.25">
      <c r="A262" s="22" t="s">
        <v>595</v>
      </c>
      <c r="B262" t="s">
        <v>1038</v>
      </c>
      <c r="E262">
        <f t="shared" si="20"/>
        <v>1</v>
      </c>
      <c r="F262" t="str">
        <f t="shared" si="21"/>
        <v xml:space="preserve"> </v>
      </c>
      <c r="G262" t="str">
        <f t="shared" si="22"/>
        <v xml:space="preserve"> </v>
      </c>
      <c r="H262" t="str">
        <f t="shared" si="23"/>
        <v xml:space="preserve"> </v>
      </c>
      <c r="I262" t="str">
        <f t="shared" si="24"/>
        <v xml:space="preserve"> </v>
      </c>
      <c r="K262" s="22"/>
    </row>
    <row r="263" spans="1:11" x14ac:dyDescent="0.25">
      <c r="A263" s="22" t="s">
        <v>188</v>
      </c>
      <c r="B263" t="s">
        <v>1038</v>
      </c>
      <c r="E263">
        <f t="shared" si="20"/>
        <v>1</v>
      </c>
      <c r="F263" t="str">
        <f t="shared" si="21"/>
        <v xml:space="preserve"> </v>
      </c>
      <c r="G263" t="str">
        <f t="shared" si="22"/>
        <v xml:space="preserve"> </v>
      </c>
      <c r="H263" t="str">
        <f t="shared" si="23"/>
        <v xml:space="preserve"> </v>
      </c>
      <c r="I263" t="str">
        <f t="shared" si="24"/>
        <v xml:space="preserve"> </v>
      </c>
      <c r="K263" s="22"/>
    </row>
    <row r="264" spans="1:11" x14ac:dyDescent="0.25">
      <c r="A264" s="22" t="s">
        <v>110</v>
      </c>
      <c r="B264" t="s">
        <v>1038</v>
      </c>
      <c r="E264">
        <f t="shared" si="20"/>
        <v>1</v>
      </c>
      <c r="F264" t="str">
        <f t="shared" si="21"/>
        <v xml:space="preserve"> </v>
      </c>
      <c r="G264" t="str">
        <f t="shared" si="22"/>
        <v xml:space="preserve"> </v>
      </c>
      <c r="H264" t="str">
        <f t="shared" si="23"/>
        <v xml:space="preserve"> </v>
      </c>
      <c r="I264" t="str">
        <f t="shared" si="24"/>
        <v xml:space="preserve"> </v>
      </c>
      <c r="K264" s="22"/>
    </row>
    <row r="265" spans="1:11" x14ac:dyDescent="0.25">
      <c r="A265" s="22" t="s">
        <v>189</v>
      </c>
      <c r="B265" t="s">
        <v>1038</v>
      </c>
      <c r="E265">
        <f t="shared" si="20"/>
        <v>1</v>
      </c>
      <c r="F265" t="str">
        <f t="shared" si="21"/>
        <v xml:space="preserve"> </v>
      </c>
      <c r="G265" t="str">
        <f t="shared" si="22"/>
        <v xml:space="preserve"> </v>
      </c>
      <c r="H265" t="str">
        <f t="shared" si="23"/>
        <v xml:space="preserve"> </v>
      </c>
      <c r="I265" t="str">
        <f t="shared" si="24"/>
        <v xml:space="preserve"> </v>
      </c>
      <c r="K265" s="22"/>
    </row>
    <row r="266" spans="1:11" x14ac:dyDescent="0.25">
      <c r="A266" s="22" t="s">
        <v>190</v>
      </c>
      <c r="B266" t="s">
        <v>1038</v>
      </c>
      <c r="E266">
        <f t="shared" si="20"/>
        <v>1</v>
      </c>
      <c r="F266" t="str">
        <f t="shared" si="21"/>
        <v xml:space="preserve"> </v>
      </c>
      <c r="G266" t="str">
        <f t="shared" si="22"/>
        <v xml:space="preserve"> </v>
      </c>
      <c r="H266" t="str">
        <f t="shared" si="23"/>
        <v xml:space="preserve"> </v>
      </c>
      <c r="I266" t="str">
        <f t="shared" si="24"/>
        <v xml:space="preserve"> </v>
      </c>
      <c r="K266" s="22"/>
    </row>
    <row r="267" spans="1:11" x14ac:dyDescent="0.25">
      <c r="A267" s="23" t="s">
        <v>507</v>
      </c>
      <c r="B267" t="s">
        <v>1415</v>
      </c>
      <c r="E267" t="str">
        <f t="shared" si="20"/>
        <v xml:space="preserve"> </v>
      </c>
      <c r="F267">
        <f t="shared" si="21"/>
        <v>1</v>
      </c>
      <c r="G267" t="str">
        <f t="shared" si="22"/>
        <v xml:space="preserve"> </v>
      </c>
      <c r="H267" t="str">
        <f t="shared" si="23"/>
        <v xml:space="preserve"> </v>
      </c>
      <c r="I267" t="str">
        <f t="shared" si="24"/>
        <v xml:space="preserve"> </v>
      </c>
      <c r="K267" s="22"/>
    </row>
    <row r="268" spans="1:11" x14ac:dyDescent="0.25">
      <c r="A268" s="22" t="s">
        <v>143</v>
      </c>
      <c r="B268" t="s">
        <v>1038</v>
      </c>
      <c r="E268">
        <f t="shared" si="20"/>
        <v>1</v>
      </c>
      <c r="F268" t="str">
        <f t="shared" si="21"/>
        <v xml:space="preserve"> </v>
      </c>
      <c r="G268" t="str">
        <f t="shared" si="22"/>
        <v xml:space="preserve"> </v>
      </c>
      <c r="H268" t="str">
        <f t="shared" si="23"/>
        <v xml:space="preserve"> </v>
      </c>
      <c r="I268" t="str">
        <f t="shared" si="24"/>
        <v xml:space="preserve"> </v>
      </c>
      <c r="K268" s="23"/>
    </row>
    <row r="269" spans="1:11" x14ac:dyDescent="0.25">
      <c r="A269" s="22" t="s">
        <v>596</v>
      </c>
      <c r="B269" t="s">
        <v>1038</v>
      </c>
      <c r="E269">
        <f t="shared" si="20"/>
        <v>1</v>
      </c>
      <c r="F269" t="str">
        <f t="shared" si="21"/>
        <v xml:space="preserve"> </v>
      </c>
      <c r="G269" t="str">
        <f t="shared" si="22"/>
        <v xml:space="preserve"> </v>
      </c>
      <c r="H269" t="str">
        <f t="shared" si="23"/>
        <v xml:space="preserve"> </v>
      </c>
      <c r="I269" t="str">
        <f t="shared" si="24"/>
        <v xml:space="preserve"> </v>
      </c>
      <c r="K269" s="22"/>
    </row>
    <row r="270" spans="1:11" x14ac:dyDescent="0.25">
      <c r="A270" s="22" t="s">
        <v>597</v>
      </c>
      <c r="B270" t="s">
        <v>1038</v>
      </c>
      <c r="E270">
        <f t="shared" si="20"/>
        <v>1</v>
      </c>
      <c r="F270" t="str">
        <f t="shared" si="21"/>
        <v xml:space="preserve"> </v>
      </c>
      <c r="G270" t="str">
        <f t="shared" si="22"/>
        <v xml:space="preserve"> </v>
      </c>
      <c r="H270" t="str">
        <f t="shared" si="23"/>
        <v xml:space="preserve"> </v>
      </c>
      <c r="I270" t="str">
        <f t="shared" si="24"/>
        <v xml:space="preserve"> </v>
      </c>
      <c r="K270" s="22"/>
    </row>
    <row r="271" spans="1:11" x14ac:dyDescent="0.25">
      <c r="A271" s="22" t="s">
        <v>209</v>
      </c>
      <c r="B271" t="s">
        <v>1038</v>
      </c>
      <c r="E271">
        <f t="shared" ref="E271:E311" si="25">IF(B271="C",1," ")</f>
        <v>1</v>
      </c>
      <c r="F271" t="str">
        <f t="shared" ref="F271:F311" si="26">IF(B271="NC",1," ")</f>
        <v xml:space="preserve"> </v>
      </c>
      <c r="G271" t="str">
        <f t="shared" ref="G271:G311" si="27">IF(B271="NIS",1," ")</f>
        <v xml:space="preserve"> </v>
      </c>
      <c r="H271" t="str">
        <f t="shared" ref="H271:H311" si="28">IF(B271="NP",1," ")</f>
        <v xml:space="preserve"> </v>
      </c>
      <c r="I271" t="str">
        <f t="shared" ref="I271:I311" si="29">IF(B271="NTNC",1," ")</f>
        <v xml:space="preserve"> </v>
      </c>
      <c r="K271" s="22"/>
    </row>
    <row r="272" spans="1:11" x14ac:dyDescent="0.25">
      <c r="A272" s="23" t="s">
        <v>508</v>
      </c>
      <c r="B272" t="s">
        <v>1038</v>
      </c>
      <c r="C272" t="s">
        <v>1424</v>
      </c>
      <c r="E272">
        <f t="shared" si="25"/>
        <v>1</v>
      </c>
      <c r="F272" t="str">
        <f t="shared" si="26"/>
        <v xml:space="preserve"> </v>
      </c>
      <c r="G272" t="str">
        <f t="shared" si="27"/>
        <v xml:space="preserve"> </v>
      </c>
      <c r="H272" t="str">
        <f t="shared" si="28"/>
        <v xml:space="preserve"> </v>
      </c>
      <c r="I272" t="str">
        <f t="shared" si="29"/>
        <v xml:space="preserve"> </v>
      </c>
      <c r="K272" s="22"/>
    </row>
    <row r="273" spans="1:11" x14ac:dyDescent="0.25">
      <c r="A273" s="22" t="s">
        <v>73</v>
      </c>
      <c r="B273" t="s">
        <v>1038</v>
      </c>
      <c r="E273">
        <f t="shared" si="25"/>
        <v>1</v>
      </c>
      <c r="F273" t="str">
        <f t="shared" si="26"/>
        <v xml:space="preserve"> </v>
      </c>
      <c r="G273" t="str">
        <f t="shared" si="27"/>
        <v xml:space="preserve"> </v>
      </c>
      <c r="H273" t="str">
        <f t="shared" si="28"/>
        <v xml:space="preserve"> </v>
      </c>
      <c r="I273" t="str">
        <f t="shared" si="29"/>
        <v xml:space="preserve"> </v>
      </c>
      <c r="K273" s="23"/>
    </row>
    <row r="274" spans="1:11" x14ac:dyDescent="0.25">
      <c r="A274" s="22" t="s">
        <v>210</v>
      </c>
      <c r="B274" t="s">
        <v>1038</v>
      </c>
      <c r="E274">
        <f t="shared" si="25"/>
        <v>1</v>
      </c>
      <c r="F274" t="str">
        <f t="shared" si="26"/>
        <v xml:space="preserve"> </v>
      </c>
      <c r="G274" t="str">
        <f t="shared" si="27"/>
        <v xml:space="preserve"> </v>
      </c>
      <c r="H274" t="str">
        <f t="shared" si="28"/>
        <v xml:space="preserve"> </v>
      </c>
      <c r="I274" t="str">
        <f t="shared" si="29"/>
        <v xml:space="preserve"> </v>
      </c>
      <c r="K274" s="22"/>
    </row>
    <row r="275" spans="1:11" x14ac:dyDescent="0.25">
      <c r="A275" s="22" t="s">
        <v>211</v>
      </c>
      <c r="B275" t="s">
        <v>1416</v>
      </c>
      <c r="E275" t="str">
        <f t="shared" si="25"/>
        <v xml:space="preserve"> </v>
      </c>
      <c r="F275" t="str">
        <f t="shared" si="26"/>
        <v xml:space="preserve"> </v>
      </c>
      <c r="G275" t="str">
        <f t="shared" si="27"/>
        <v xml:space="preserve"> </v>
      </c>
      <c r="H275">
        <f t="shared" si="28"/>
        <v>1</v>
      </c>
      <c r="I275" t="str">
        <f t="shared" si="29"/>
        <v xml:space="preserve"> </v>
      </c>
      <c r="K275" s="22"/>
    </row>
    <row r="276" spans="1:11" x14ac:dyDescent="0.25">
      <c r="A276" s="22" t="s">
        <v>212</v>
      </c>
      <c r="B276" t="s">
        <v>1038</v>
      </c>
      <c r="E276">
        <f t="shared" si="25"/>
        <v>1</v>
      </c>
      <c r="F276" t="str">
        <f t="shared" si="26"/>
        <v xml:space="preserve"> </v>
      </c>
      <c r="G276" t="str">
        <f t="shared" si="27"/>
        <v xml:space="preserve"> </v>
      </c>
      <c r="H276" t="str">
        <f t="shared" si="28"/>
        <v xml:space="preserve"> </v>
      </c>
      <c r="I276" t="str">
        <f t="shared" si="29"/>
        <v xml:space="preserve"> </v>
      </c>
      <c r="K276" s="22"/>
    </row>
    <row r="277" spans="1:11" x14ac:dyDescent="0.25">
      <c r="A277" s="22" t="s">
        <v>213</v>
      </c>
      <c r="B277" t="s">
        <v>1038</v>
      </c>
      <c r="E277">
        <f t="shared" si="25"/>
        <v>1</v>
      </c>
      <c r="F277" t="str">
        <f t="shared" si="26"/>
        <v xml:space="preserve"> </v>
      </c>
      <c r="G277" t="str">
        <f t="shared" si="27"/>
        <v xml:space="preserve"> </v>
      </c>
      <c r="H277" t="str">
        <f t="shared" si="28"/>
        <v xml:space="preserve"> </v>
      </c>
      <c r="I277" t="str">
        <f t="shared" si="29"/>
        <v xml:space="preserve"> </v>
      </c>
      <c r="K277" s="22"/>
    </row>
    <row r="278" spans="1:11" x14ac:dyDescent="0.25">
      <c r="A278" s="23" t="s">
        <v>513</v>
      </c>
      <c r="B278" t="s">
        <v>1415</v>
      </c>
      <c r="E278" t="str">
        <f t="shared" si="25"/>
        <v xml:space="preserve"> </v>
      </c>
      <c r="F278">
        <f t="shared" si="26"/>
        <v>1</v>
      </c>
      <c r="G278" t="str">
        <f t="shared" si="27"/>
        <v xml:space="preserve"> </v>
      </c>
      <c r="H278" t="str">
        <f t="shared" si="28"/>
        <v xml:space="preserve"> </v>
      </c>
      <c r="I278" t="str">
        <f t="shared" si="29"/>
        <v xml:space="preserve"> </v>
      </c>
      <c r="K278" s="22"/>
    </row>
    <row r="279" spans="1:11" x14ac:dyDescent="0.25">
      <c r="A279" s="22" t="s">
        <v>144</v>
      </c>
      <c r="B279" t="s">
        <v>1038</v>
      </c>
      <c r="E279">
        <f t="shared" si="25"/>
        <v>1</v>
      </c>
      <c r="F279" t="str">
        <f t="shared" si="26"/>
        <v xml:space="preserve"> </v>
      </c>
      <c r="G279" t="str">
        <f t="shared" si="27"/>
        <v xml:space="preserve"> </v>
      </c>
      <c r="H279" t="str">
        <f t="shared" si="28"/>
        <v xml:space="preserve"> </v>
      </c>
      <c r="I279" t="str">
        <f t="shared" si="29"/>
        <v xml:space="preserve"> </v>
      </c>
      <c r="K279" s="23"/>
    </row>
    <row r="280" spans="1:11" x14ac:dyDescent="0.25">
      <c r="A280" s="22" t="s">
        <v>1439</v>
      </c>
      <c r="B280" t="s">
        <v>1415</v>
      </c>
      <c r="C280" t="s">
        <v>1438</v>
      </c>
      <c r="E280" t="str">
        <f t="shared" si="25"/>
        <v xml:space="preserve"> </v>
      </c>
      <c r="F280">
        <f t="shared" si="26"/>
        <v>1</v>
      </c>
      <c r="G280" t="str">
        <f t="shared" si="27"/>
        <v xml:space="preserve"> </v>
      </c>
      <c r="H280" t="str">
        <f t="shared" si="28"/>
        <v xml:space="preserve"> </v>
      </c>
      <c r="I280" t="str">
        <f t="shared" si="29"/>
        <v xml:space="preserve"> </v>
      </c>
      <c r="K280" s="22"/>
    </row>
    <row r="281" spans="1:11" x14ac:dyDescent="0.25">
      <c r="A281" s="5" t="s">
        <v>122</v>
      </c>
      <c r="B281" t="s">
        <v>1418</v>
      </c>
      <c r="C281" t="s">
        <v>0</v>
      </c>
      <c r="E281" t="str">
        <f t="shared" si="25"/>
        <v xml:space="preserve"> </v>
      </c>
      <c r="F281" t="str">
        <f t="shared" si="26"/>
        <v xml:space="preserve"> </v>
      </c>
      <c r="G281">
        <f t="shared" si="27"/>
        <v>1</v>
      </c>
      <c r="H281" t="str">
        <f t="shared" si="28"/>
        <v xml:space="preserve"> </v>
      </c>
      <c r="I281" t="str">
        <f t="shared" si="29"/>
        <v xml:space="preserve"> </v>
      </c>
      <c r="K281" s="22"/>
    </row>
    <row r="282" spans="1:11" x14ac:dyDescent="0.25">
      <c r="A282" s="22" t="s">
        <v>111</v>
      </c>
      <c r="B282" t="s">
        <v>1038</v>
      </c>
      <c r="E282">
        <f t="shared" si="25"/>
        <v>1</v>
      </c>
      <c r="F282" t="str">
        <f t="shared" si="26"/>
        <v xml:space="preserve"> </v>
      </c>
      <c r="G282" t="str">
        <f t="shared" si="27"/>
        <v xml:space="preserve"> </v>
      </c>
      <c r="H282" t="str">
        <f t="shared" si="28"/>
        <v xml:space="preserve"> </v>
      </c>
      <c r="I282" t="str">
        <f t="shared" si="29"/>
        <v xml:space="preserve"> </v>
      </c>
      <c r="K282" s="5"/>
    </row>
    <row r="283" spans="1:11" x14ac:dyDescent="0.25">
      <c r="A283" s="22" t="s">
        <v>1144</v>
      </c>
      <c r="B283" t="s">
        <v>1418</v>
      </c>
      <c r="C283" t="s">
        <v>0</v>
      </c>
      <c r="E283" t="str">
        <f t="shared" si="25"/>
        <v xml:space="preserve"> </v>
      </c>
      <c r="F283" t="str">
        <f t="shared" si="26"/>
        <v xml:space="preserve"> </v>
      </c>
      <c r="G283">
        <f t="shared" si="27"/>
        <v>1</v>
      </c>
      <c r="H283" t="str">
        <f t="shared" si="28"/>
        <v xml:space="preserve"> </v>
      </c>
      <c r="I283" t="str">
        <f t="shared" si="29"/>
        <v xml:space="preserve"> </v>
      </c>
      <c r="K283" s="22"/>
    </row>
    <row r="284" spans="1:11" x14ac:dyDescent="0.25">
      <c r="A284" s="22" t="s">
        <v>1440</v>
      </c>
      <c r="B284" t="s">
        <v>1418</v>
      </c>
      <c r="C284" t="s">
        <v>1478</v>
      </c>
      <c r="E284" t="str">
        <f t="shared" si="25"/>
        <v xml:space="preserve"> </v>
      </c>
      <c r="F284" t="str">
        <f t="shared" si="26"/>
        <v xml:space="preserve"> </v>
      </c>
      <c r="G284">
        <f t="shared" si="27"/>
        <v>1</v>
      </c>
      <c r="H284" t="str">
        <f t="shared" si="28"/>
        <v xml:space="preserve"> </v>
      </c>
      <c r="I284" t="str">
        <f t="shared" si="29"/>
        <v xml:space="preserve"> </v>
      </c>
      <c r="K284" s="22"/>
    </row>
    <row r="285" spans="1:11" x14ac:dyDescent="0.25">
      <c r="A285" s="22" t="s">
        <v>191</v>
      </c>
      <c r="B285" t="s">
        <v>1038</v>
      </c>
      <c r="E285">
        <f t="shared" si="25"/>
        <v>1</v>
      </c>
      <c r="F285" t="str">
        <f t="shared" si="26"/>
        <v xml:space="preserve"> </v>
      </c>
      <c r="G285" t="str">
        <f t="shared" si="27"/>
        <v xml:space="preserve"> </v>
      </c>
      <c r="H285" t="str">
        <f t="shared" si="28"/>
        <v xml:space="preserve"> </v>
      </c>
      <c r="I285" t="str">
        <f t="shared" si="29"/>
        <v xml:space="preserve"> </v>
      </c>
      <c r="K285" s="22"/>
    </row>
    <row r="286" spans="1:11" x14ac:dyDescent="0.25">
      <c r="A286" s="22" t="s">
        <v>600</v>
      </c>
      <c r="B286" t="s">
        <v>1038</v>
      </c>
      <c r="E286">
        <f t="shared" si="25"/>
        <v>1</v>
      </c>
      <c r="F286" t="str">
        <f t="shared" si="26"/>
        <v xml:space="preserve"> </v>
      </c>
      <c r="G286" t="str">
        <f t="shared" si="27"/>
        <v xml:space="preserve"> </v>
      </c>
      <c r="H286" t="str">
        <f t="shared" si="28"/>
        <v xml:space="preserve"> </v>
      </c>
      <c r="I286" t="str">
        <f t="shared" si="29"/>
        <v xml:space="preserve"> </v>
      </c>
      <c r="K286" s="22"/>
    </row>
    <row r="287" spans="1:11" x14ac:dyDescent="0.25">
      <c r="A287" s="22" t="s">
        <v>74</v>
      </c>
      <c r="B287" t="s">
        <v>1038</v>
      </c>
      <c r="E287">
        <f t="shared" si="25"/>
        <v>1</v>
      </c>
      <c r="F287" t="str">
        <f t="shared" si="26"/>
        <v xml:space="preserve"> </v>
      </c>
      <c r="G287" t="str">
        <f t="shared" si="27"/>
        <v xml:space="preserve"> </v>
      </c>
      <c r="H287" t="str">
        <f t="shared" si="28"/>
        <v xml:space="preserve"> </v>
      </c>
      <c r="I287" t="str">
        <f t="shared" si="29"/>
        <v xml:space="preserve"> </v>
      </c>
      <c r="K287" s="22"/>
    </row>
    <row r="288" spans="1:11" x14ac:dyDescent="0.25">
      <c r="A288" s="22" t="s">
        <v>192</v>
      </c>
      <c r="B288" t="s">
        <v>1038</v>
      </c>
      <c r="E288">
        <f t="shared" si="25"/>
        <v>1</v>
      </c>
      <c r="F288" t="str">
        <f t="shared" si="26"/>
        <v xml:space="preserve"> </v>
      </c>
      <c r="G288" t="str">
        <f t="shared" si="27"/>
        <v xml:space="preserve"> </v>
      </c>
      <c r="H288" t="str">
        <f t="shared" si="28"/>
        <v xml:space="preserve"> </v>
      </c>
      <c r="I288" t="str">
        <f t="shared" si="29"/>
        <v xml:space="preserve"> </v>
      </c>
      <c r="K288" s="22"/>
    </row>
    <row r="289" spans="1:11" x14ac:dyDescent="0.25">
      <c r="A289" s="22" t="s">
        <v>214</v>
      </c>
      <c r="B289" t="s">
        <v>1038</v>
      </c>
      <c r="E289">
        <f t="shared" si="25"/>
        <v>1</v>
      </c>
      <c r="F289" t="str">
        <f t="shared" si="26"/>
        <v xml:space="preserve"> </v>
      </c>
      <c r="G289" t="str">
        <f t="shared" si="27"/>
        <v xml:space="preserve"> </v>
      </c>
      <c r="H289" t="str">
        <f t="shared" si="28"/>
        <v xml:space="preserve"> </v>
      </c>
      <c r="I289" t="str">
        <f t="shared" si="29"/>
        <v xml:space="preserve"> </v>
      </c>
      <c r="K289" s="22"/>
    </row>
    <row r="290" spans="1:11" x14ac:dyDescent="0.25">
      <c r="A290" s="22" t="s">
        <v>215</v>
      </c>
      <c r="B290" t="s">
        <v>1418</v>
      </c>
      <c r="C290" t="s">
        <v>0</v>
      </c>
      <c r="E290" t="str">
        <f t="shared" si="25"/>
        <v xml:space="preserve"> </v>
      </c>
      <c r="F290" t="str">
        <f t="shared" si="26"/>
        <v xml:space="preserve"> </v>
      </c>
      <c r="G290">
        <f t="shared" si="27"/>
        <v>1</v>
      </c>
      <c r="H290" t="str">
        <f t="shared" si="28"/>
        <v xml:space="preserve"> </v>
      </c>
      <c r="I290" t="str">
        <f t="shared" si="29"/>
        <v xml:space="preserve"> </v>
      </c>
      <c r="K290" s="22"/>
    </row>
    <row r="291" spans="1:11" x14ac:dyDescent="0.25">
      <c r="A291" s="22" t="s">
        <v>145</v>
      </c>
      <c r="B291" t="s">
        <v>1038</v>
      </c>
      <c r="E291">
        <f t="shared" si="25"/>
        <v>1</v>
      </c>
      <c r="F291" t="str">
        <f t="shared" si="26"/>
        <v xml:space="preserve"> </v>
      </c>
      <c r="G291" t="str">
        <f t="shared" si="27"/>
        <v xml:space="preserve"> </v>
      </c>
      <c r="H291" t="str">
        <f t="shared" si="28"/>
        <v xml:space="preserve"> </v>
      </c>
      <c r="I291" t="str">
        <f t="shared" si="29"/>
        <v xml:space="preserve"> </v>
      </c>
      <c r="K291" s="22"/>
    </row>
    <row r="292" spans="1:11" x14ac:dyDescent="0.25">
      <c r="A292" s="22" t="s">
        <v>75</v>
      </c>
      <c r="B292" t="s">
        <v>1038</v>
      </c>
      <c r="E292">
        <f t="shared" si="25"/>
        <v>1</v>
      </c>
      <c r="F292" t="str">
        <f t="shared" si="26"/>
        <v xml:space="preserve"> </v>
      </c>
      <c r="G292" t="str">
        <f t="shared" si="27"/>
        <v xml:space="preserve"> </v>
      </c>
      <c r="H292" t="str">
        <f t="shared" si="28"/>
        <v xml:space="preserve"> </v>
      </c>
      <c r="I292" t="str">
        <f t="shared" si="29"/>
        <v xml:space="preserve"> </v>
      </c>
      <c r="K292" s="22"/>
    </row>
    <row r="293" spans="1:11" x14ac:dyDescent="0.25">
      <c r="A293" s="22" t="s">
        <v>1426</v>
      </c>
      <c r="B293" t="s">
        <v>1038</v>
      </c>
      <c r="E293">
        <f t="shared" si="25"/>
        <v>1</v>
      </c>
      <c r="F293" t="str">
        <f t="shared" si="26"/>
        <v xml:space="preserve"> </v>
      </c>
      <c r="G293" t="str">
        <f t="shared" si="27"/>
        <v xml:space="preserve"> </v>
      </c>
      <c r="H293" t="str">
        <f t="shared" si="28"/>
        <v xml:space="preserve"> </v>
      </c>
      <c r="I293" t="str">
        <f t="shared" si="29"/>
        <v xml:space="preserve"> </v>
      </c>
      <c r="K293" s="22"/>
    </row>
    <row r="294" spans="1:11" x14ac:dyDescent="0.25">
      <c r="A294" s="22" t="s">
        <v>38</v>
      </c>
      <c r="B294" t="s">
        <v>1038</v>
      </c>
      <c r="E294">
        <f t="shared" si="25"/>
        <v>1</v>
      </c>
      <c r="F294" t="str">
        <f t="shared" si="26"/>
        <v xml:space="preserve"> </v>
      </c>
      <c r="G294" t="str">
        <f t="shared" si="27"/>
        <v xml:space="preserve"> </v>
      </c>
      <c r="H294" t="str">
        <f t="shared" si="28"/>
        <v xml:space="preserve"> </v>
      </c>
      <c r="I294" t="str">
        <f t="shared" si="29"/>
        <v xml:space="preserve"> </v>
      </c>
      <c r="K294" s="22"/>
    </row>
    <row r="295" spans="1:11" x14ac:dyDescent="0.25">
      <c r="A295" s="22" t="s">
        <v>193</v>
      </c>
      <c r="B295" t="s">
        <v>1038</v>
      </c>
      <c r="E295">
        <f t="shared" si="25"/>
        <v>1</v>
      </c>
      <c r="F295" t="str">
        <f t="shared" si="26"/>
        <v xml:space="preserve"> </v>
      </c>
      <c r="G295" t="str">
        <f t="shared" si="27"/>
        <v xml:space="preserve"> </v>
      </c>
      <c r="H295" t="str">
        <f t="shared" si="28"/>
        <v xml:space="preserve"> </v>
      </c>
      <c r="I295" t="str">
        <f t="shared" si="29"/>
        <v xml:space="preserve"> </v>
      </c>
      <c r="K295" s="22"/>
    </row>
    <row r="296" spans="1:11" x14ac:dyDescent="0.25">
      <c r="A296" s="22" t="s">
        <v>194</v>
      </c>
      <c r="B296" t="s">
        <v>1038</v>
      </c>
      <c r="E296">
        <f t="shared" si="25"/>
        <v>1</v>
      </c>
      <c r="F296" t="str">
        <f t="shared" si="26"/>
        <v xml:space="preserve"> </v>
      </c>
      <c r="G296" t="str">
        <f t="shared" si="27"/>
        <v xml:space="preserve"> </v>
      </c>
      <c r="H296" t="str">
        <f t="shared" si="28"/>
        <v xml:space="preserve"> </v>
      </c>
      <c r="I296" t="str">
        <f t="shared" si="29"/>
        <v xml:space="preserve"> </v>
      </c>
      <c r="K296" s="22"/>
    </row>
    <row r="297" spans="1:11" x14ac:dyDescent="0.25">
      <c r="A297" s="22" t="s">
        <v>76</v>
      </c>
      <c r="B297" t="s">
        <v>1038</v>
      </c>
      <c r="E297">
        <f t="shared" si="25"/>
        <v>1</v>
      </c>
      <c r="F297" t="str">
        <f t="shared" si="26"/>
        <v xml:space="preserve"> </v>
      </c>
      <c r="G297" t="str">
        <f t="shared" si="27"/>
        <v xml:space="preserve"> </v>
      </c>
      <c r="H297" t="str">
        <f t="shared" si="28"/>
        <v xml:space="preserve"> </v>
      </c>
      <c r="I297" t="str">
        <f t="shared" si="29"/>
        <v xml:space="preserve"> </v>
      </c>
      <c r="K297" s="22"/>
    </row>
    <row r="298" spans="1:11" x14ac:dyDescent="0.25">
      <c r="A298" s="22" t="s">
        <v>112</v>
      </c>
      <c r="B298" t="s">
        <v>1038</v>
      </c>
      <c r="E298">
        <f t="shared" si="25"/>
        <v>1</v>
      </c>
      <c r="F298" t="str">
        <f t="shared" si="26"/>
        <v xml:space="preserve"> </v>
      </c>
      <c r="G298" t="str">
        <f t="shared" si="27"/>
        <v xml:space="preserve"> </v>
      </c>
      <c r="H298" t="str">
        <f t="shared" si="28"/>
        <v xml:space="preserve"> </v>
      </c>
      <c r="I298" t="str">
        <f t="shared" si="29"/>
        <v xml:space="preserve"> </v>
      </c>
      <c r="K298" s="22"/>
    </row>
    <row r="299" spans="1:11" x14ac:dyDescent="0.25">
      <c r="A299" s="22" t="s">
        <v>123</v>
      </c>
      <c r="B299" t="s">
        <v>1038</v>
      </c>
      <c r="E299">
        <f t="shared" si="25"/>
        <v>1</v>
      </c>
      <c r="F299" t="str">
        <f t="shared" si="26"/>
        <v xml:space="preserve"> </v>
      </c>
      <c r="G299" t="str">
        <f t="shared" si="27"/>
        <v xml:space="preserve"> </v>
      </c>
      <c r="H299" t="str">
        <f t="shared" si="28"/>
        <v xml:space="preserve"> </v>
      </c>
      <c r="I299" t="str">
        <f t="shared" si="29"/>
        <v xml:space="preserve"> </v>
      </c>
      <c r="K299" s="22"/>
    </row>
    <row r="300" spans="1:11" x14ac:dyDescent="0.25">
      <c r="A300" s="22" t="s">
        <v>602</v>
      </c>
      <c r="B300" t="s">
        <v>1415</v>
      </c>
      <c r="E300" t="str">
        <f t="shared" si="25"/>
        <v xml:space="preserve"> </v>
      </c>
      <c r="F300">
        <f t="shared" si="26"/>
        <v>1</v>
      </c>
      <c r="G300" t="str">
        <f t="shared" si="27"/>
        <v xml:space="preserve"> </v>
      </c>
      <c r="H300" t="str">
        <f t="shared" si="28"/>
        <v xml:space="preserve"> </v>
      </c>
      <c r="I300" t="str">
        <f t="shared" si="29"/>
        <v xml:space="preserve"> </v>
      </c>
      <c r="K300" s="22"/>
    </row>
    <row r="301" spans="1:11" x14ac:dyDescent="0.25">
      <c r="A301" s="5" t="s">
        <v>124</v>
      </c>
      <c r="B301" t="s">
        <v>1418</v>
      </c>
      <c r="C301" t="s">
        <v>0</v>
      </c>
      <c r="E301" t="str">
        <f t="shared" si="25"/>
        <v xml:space="preserve"> </v>
      </c>
      <c r="F301" t="str">
        <f t="shared" si="26"/>
        <v xml:space="preserve"> </v>
      </c>
      <c r="G301">
        <f t="shared" si="27"/>
        <v>1</v>
      </c>
      <c r="H301" t="str">
        <f t="shared" si="28"/>
        <v xml:space="preserve"> </v>
      </c>
      <c r="I301" t="str">
        <f t="shared" si="29"/>
        <v xml:space="preserve"> </v>
      </c>
      <c r="K301" s="22"/>
    </row>
    <row r="302" spans="1:11" x14ac:dyDescent="0.25">
      <c r="A302" s="22" t="s">
        <v>113</v>
      </c>
      <c r="B302" t="s">
        <v>1038</v>
      </c>
      <c r="E302">
        <f t="shared" si="25"/>
        <v>1</v>
      </c>
      <c r="F302" t="str">
        <f t="shared" si="26"/>
        <v xml:space="preserve"> </v>
      </c>
      <c r="G302" t="str">
        <f t="shared" si="27"/>
        <v xml:space="preserve"> </v>
      </c>
      <c r="H302" t="str">
        <f t="shared" si="28"/>
        <v xml:space="preserve"> </v>
      </c>
      <c r="I302" t="str">
        <f t="shared" si="29"/>
        <v xml:space="preserve"> </v>
      </c>
      <c r="K302" s="5"/>
    </row>
    <row r="303" spans="1:11" x14ac:dyDescent="0.25">
      <c r="A303" s="22" t="s">
        <v>114</v>
      </c>
      <c r="B303" t="s">
        <v>1038</v>
      </c>
      <c r="E303">
        <f t="shared" si="25"/>
        <v>1</v>
      </c>
      <c r="F303" t="str">
        <f t="shared" si="26"/>
        <v xml:space="preserve"> </v>
      </c>
      <c r="G303" t="str">
        <f t="shared" si="27"/>
        <v xml:space="preserve"> </v>
      </c>
      <c r="H303" t="str">
        <f t="shared" si="28"/>
        <v xml:space="preserve"> </v>
      </c>
      <c r="I303" t="str">
        <f t="shared" si="29"/>
        <v xml:space="preserve"> </v>
      </c>
      <c r="K303" s="22"/>
    </row>
    <row r="304" spans="1:11" x14ac:dyDescent="0.25">
      <c r="A304" s="22" t="s">
        <v>77</v>
      </c>
      <c r="B304" t="s">
        <v>1038</v>
      </c>
      <c r="E304">
        <f t="shared" si="25"/>
        <v>1</v>
      </c>
      <c r="F304" t="str">
        <f t="shared" si="26"/>
        <v xml:space="preserve"> </v>
      </c>
      <c r="G304" t="str">
        <f t="shared" si="27"/>
        <v xml:space="preserve"> </v>
      </c>
      <c r="H304" t="str">
        <f t="shared" si="28"/>
        <v xml:space="preserve"> </v>
      </c>
      <c r="I304" t="str">
        <f t="shared" si="29"/>
        <v xml:space="preserve"> </v>
      </c>
      <c r="K304" s="22"/>
    </row>
    <row r="305" spans="1:11" x14ac:dyDescent="0.25">
      <c r="A305" s="22" t="s">
        <v>195</v>
      </c>
      <c r="B305" t="s">
        <v>1038</v>
      </c>
      <c r="E305">
        <f t="shared" si="25"/>
        <v>1</v>
      </c>
      <c r="F305" t="str">
        <f t="shared" si="26"/>
        <v xml:space="preserve"> </v>
      </c>
      <c r="G305" t="str">
        <f t="shared" si="27"/>
        <v xml:space="preserve"> </v>
      </c>
      <c r="H305" t="str">
        <f t="shared" si="28"/>
        <v xml:space="preserve"> </v>
      </c>
      <c r="I305" t="str">
        <f t="shared" si="29"/>
        <v xml:space="preserve"> </v>
      </c>
      <c r="K305" s="22"/>
    </row>
    <row r="306" spans="1:11" x14ac:dyDescent="0.25">
      <c r="A306" s="22" t="s">
        <v>603</v>
      </c>
      <c r="B306" t="s">
        <v>1038</v>
      </c>
      <c r="E306">
        <f t="shared" si="25"/>
        <v>1</v>
      </c>
      <c r="F306" t="str">
        <f t="shared" si="26"/>
        <v xml:space="preserve"> </v>
      </c>
      <c r="G306" t="str">
        <f t="shared" si="27"/>
        <v xml:space="preserve"> </v>
      </c>
      <c r="H306" t="str">
        <f t="shared" si="28"/>
        <v xml:space="preserve"> </v>
      </c>
      <c r="I306" t="str">
        <f t="shared" si="29"/>
        <v xml:space="preserve"> </v>
      </c>
      <c r="K306" s="22"/>
    </row>
    <row r="307" spans="1:11" x14ac:dyDescent="0.25">
      <c r="A307" s="22" t="s">
        <v>196</v>
      </c>
      <c r="B307" t="s">
        <v>1038</v>
      </c>
      <c r="E307">
        <f t="shared" si="25"/>
        <v>1</v>
      </c>
      <c r="F307" t="str">
        <f t="shared" si="26"/>
        <v xml:space="preserve"> </v>
      </c>
      <c r="G307" t="str">
        <f t="shared" si="27"/>
        <v xml:space="preserve"> </v>
      </c>
      <c r="H307" t="str">
        <f t="shared" si="28"/>
        <v xml:space="preserve"> </v>
      </c>
      <c r="I307" t="str">
        <f t="shared" si="29"/>
        <v xml:space="preserve"> </v>
      </c>
      <c r="K307" s="22"/>
    </row>
    <row r="308" spans="1:11" x14ac:dyDescent="0.25">
      <c r="A308" s="22" t="s">
        <v>116</v>
      </c>
      <c r="B308" t="s">
        <v>1038</v>
      </c>
      <c r="E308">
        <f t="shared" si="25"/>
        <v>1</v>
      </c>
      <c r="F308" t="str">
        <f t="shared" si="26"/>
        <v xml:space="preserve"> </v>
      </c>
      <c r="G308" t="str">
        <f t="shared" si="27"/>
        <v xml:space="preserve"> </v>
      </c>
      <c r="H308" t="str">
        <f t="shared" si="28"/>
        <v xml:space="preserve"> </v>
      </c>
      <c r="I308" t="str">
        <f t="shared" si="29"/>
        <v xml:space="preserve"> </v>
      </c>
      <c r="K308" s="22"/>
    </row>
    <row r="309" spans="1:11" x14ac:dyDescent="0.25">
      <c r="A309" s="22" t="s">
        <v>115</v>
      </c>
      <c r="B309" t="s">
        <v>1038</v>
      </c>
      <c r="E309">
        <f t="shared" si="25"/>
        <v>1</v>
      </c>
      <c r="F309" t="str">
        <f t="shared" si="26"/>
        <v xml:space="preserve"> </v>
      </c>
      <c r="G309" t="str">
        <f t="shared" si="27"/>
        <v xml:space="preserve"> </v>
      </c>
      <c r="H309" t="str">
        <f t="shared" si="28"/>
        <v xml:space="preserve"> </v>
      </c>
      <c r="I309" t="str">
        <f t="shared" si="29"/>
        <v xml:space="preserve"> </v>
      </c>
      <c r="K309" s="22"/>
    </row>
    <row r="310" spans="1:11" x14ac:dyDescent="0.25">
      <c r="A310" s="22" t="s">
        <v>146</v>
      </c>
      <c r="B310" t="s">
        <v>1038</v>
      </c>
      <c r="E310">
        <f t="shared" si="25"/>
        <v>1</v>
      </c>
      <c r="F310" t="str">
        <f t="shared" si="26"/>
        <v xml:space="preserve"> </v>
      </c>
      <c r="G310" t="str">
        <f t="shared" si="27"/>
        <v xml:space="preserve"> </v>
      </c>
      <c r="H310" t="str">
        <f t="shared" si="28"/>
        <v xml:space="preserve"> </v>
      </c>
      <c r="I310" t="str">
        <f t="shared" si="29"/>
        <v xml:space="preserve"> </v>
      </c>
      <c r="K310" s="22"/>
    </row>
    <row r="311" spans="1:11" x14ac:dyDescent="0.25">
      <c r="A311" s="22" t="s">
        <v>197</v>
      </c>
      <c r="B311" t="s">
        <v>1038</v>
      </c>
      <c r="E311">
        <f t="shared" si="25"/>
        <v>1</v>
      </c>
      <c r="F311" t="str">
        <f t="shared" si="26"/>
        <v xml:space="preserve"> </v>
      </c>
      <c r="G311" t="str">
        <f t="shared" si="27"/>
        <v xml:space="preserve"> </v>
      </c>
      <c r="H311" t="str">
        <f t="shared" si="28"/>
        <v xml:space="preserve"> </v>
      </c>
      <c r="I311" t="str">
        <f t="shared" si="29"/>
        <v xml:space="preserve"> </v>
      </c>
      <c r="K311" s="22"/>
    </row>
    <row r="312" spans="1:11" x14ac:dyDescent="0.25">
      <c r="D312">
        <f>SUM(E312:I312)</f>
        <v>308</v>
      </c>
      <c r="E312">
        <f>SUM(E4:E311)</f>
        <v>241</v>
      </c>
      <c r="F312">
        <f>SUM(F4:F311)</f>
        <v>28</v>
      </c>
      <c r="G312">
        <f>SUM(G4:G311)</f>
        <v>25</v>
      </c>
      <c r="H312">
        <f>SUM(H4:H311)</f>
        <v>10</v>
      </c>
      <c r="I312">
        <f>SUM(I4:I311)</f>
        <v>4</v>
      </c>
      <c r="K312" s="22"/>
    </row>
    <row r="313" spans="1:11" x14ac:dyDescent="0.25">
      <c r="D313">
        <f>SUM(E313:I313)</f>
        <v>1</v>
      </c>
      <c r="E313" s="163">
        <f>E312/D312</f>
        <v>0.78246753246753242</v>
      </c>
      <c r="F313" s="163">
        <f>F312/D312</f>
        <v>9.0909090909090912E-2</v>
      </c>
      <c r="G313" s="163">
        <f>G312/D312</f>
        <v>8.1168831168831168E-2</v>
      </c>
      <c r="H313" s="163">
        <f>H312/D312</f>
        <v>3.2467532467532464E-2</v>
      </c>
      <c r="I313" s="163">
        <f>I312/D312</f>
        <v>1.2987012987012988E-2</v>
      </c>
    </row>
    <row r="314" spans="1:11" x14ac:dyDescent="0.25">
      <c r="A314" s="41"/>
      <c r="G314" t="str">
        <f t="shared" ref="G314:G345" si="30">IF(B314="NIS",1," ")</f>
        <v xml:space="preserve"> </v>
      </c>
      <c r="H314" t="str">
        <f t="shared" ref="H314:H345" si="31">IF(B314="NP",1," ")</f>
        <v xml:space="preserve"> </v>
      </c>
      <c r="I314" t="str">
        <f t="shared" ref="I314:I345" si="32">IF(B314="NTNC",1," ")</f>
        <v xml:space="preserve"> </v>
      </c>
    </row>
    <row r="316" spans="1:11" x14ac:dyDescent="0.25">
      <c r="G316" t="str">
        <f t="shared" si="30"/>
        <v xml:space="preserve"> </v>
      </c>
      <c r="H316" t="str">
        <f t="shared" si="31"/>
        <v xml:space="preserve"> </v>
      </c>
      <c r="I316" t="str">
        <f t="shared" si="32"/>
        <v xml:space="preserve"> </v>
      </c>
    </row>
    <row r="317" spans="1:11" x14ac:dyDescent="0.25">
      <c r="G317" t="str">
        <f t="shared" si="30"/>
        <v xml:space="preserve"> </v>
      </c>
      <c r="H317" t="str">
        <f t="shared" si="31"/>
        <v xml:space="preserve"> </v>
      </c>
      <c r="I317" t="str">
        <f t="shared" si="32"/>
        <v xml:space="preserve"> </v>
      </c>
    </row>
    <row r="318" spans="1:11" x14ac:dyDescent="0.25">
      <c r="G318" t="str">
        <f t="shared" si="30"/>
        <v xml:space="preserve"> </v>
      </c>
      <c r="H318" t="str">
        <f t="shared" si="31"/>
        <v xml:space="preserve"> </v>
      </c>
      <c r="I318" t="str">
        <f t="shared" si="32"/>
        <v xml:space="preserve"> </v>
      </c>
    </row>
    <row r="319" spans="1:11" x14ac:dyDescent="0.25">
      <c r="G319" t="str">
        <f t="shared" si="30"/>
        <v xml:space="preserve"> </v>
      </c>
      <c r="H319" t="str">
        <f t="shared" si="31"/>
        <v xml:space="preserve"> </v>
      </c>
      <c r="I319" t="str">
        <f t="shared" si="32"/>
        <v xml:space="preserve"> </v>
      </c>
    </row>
    <row r="320" spans="1:11" x14ac:dyDescent="0.25">
      <c r="G320" t="str">
        <f t="shared" si="30"/>
        <v xml:space="preserve"> </v>
      </c>
      <c r="H320" t="str">
        <f t="shared" si="31"/>
        <v xml:space="preserve"> </v>
      </c>
      <c r="I320" t="str">
        <f t="shared" si="32"/>
        <v xml:space="preserve"> </v>
      </c>
    </row>
    <row r="321" spans="7:9" x14ac:dyDescent="0.25">
      <c r="G321" t="str">
        <f t="shared" si="30"/>
        <v xml:space="preserve"> </v>
      </c>
      <c r="H321" t="str">
        <f t="shared" si="31"/>
        <v xml:space="preserve"> </v>
      </c>
      <c r="I321" t="str">
        <f t="shared" si="32"/>
        <v xml:space="preserve"> </v>
      </c>
    </row>
    <row r="322" spans="7:9" x14ac:dyDescent="0.25">
      <c r="G322" t="str">
        <f t="shared" si="30"/>
        <v xml:space="preserve"> </v>
      </c>
      <c r="H322" t="str">
        <f t="shared" si="31"/>
        <v xml:space="preserve"> </v>
      </c>
      <c r="I322" t="str">
        <f t="shared" si="32"/>
        <v xml:space="preserve"> </v>
      </c>
    </row>
    <row r="323" spans="7:9" x14ac:dyDescent="0.25">
      <c r="G323" t="str">
        <f t="shared" si="30"/>
        <v xml:space="preserve"> </v>
      </c>
      <c r="H323" t="str">
        <f t="shared" si="31"/>
        <v xml:space="preserve"> </v>
      </c>
      <c r="I323" t="str">
        <f t="shared" si="32"/>
        <v xml:space="preserve"> </v>
      </c>
    </row>
    <row r="324" spans="7:9" x14ac:dyDescent="0.25">
      <c r="G324" t="str">
        <f t="shared" si="30"/>
        <v xml:space="preserve"> </v>
      </c>
      <c r="H324" t="str">
        <f t="shared" si="31"/>
        <v xml:space="preserve"> </v>
      </c>
      <c r="I324" t="str">
        <f t="shared" si="32"/>
        <v xml:space="preserve"> </v>
      </c>
    </row>
    <row r="325" spans="7:9" x14ac:dyDescent="0.25">
      <c r="G325" t="str">
        <f t="shared" si="30"/>
        <v xml:space="preserve"> </v>
      </c>
      <c r="H325" t="str">
        <f t="shared" si="31"/>
        <v xml:space="preserve"> </v>
      </c>
      <c r="I325" t="str">
        <f t="shared" si="32"/>
        <v xml:space="preserve"> </v>
      </c>
    </row>
    <row r="326" spans="7:9" x14ac:dyDescent="0.25">
      <c r="G326" t="str">
        <f t="shared" si="30"/>
        <v xml:space="preserve"> </v>
      </c>
      <c r="H326" t="str">
        <f t="shared" si="31"/>
        <v xml:space="preserve"> </v>
      </c>
      <c r="I326" t="str">
        <f t="shared" si="32"/>
        <v xml:space="preserve"> </v>
      </c>
    </row>
    <row r="327" spans="7:9" x14ac:dyDescent="0.25">
      <c r="G327" t="str">
        <f t="shared" si="30"/>
        <v xml:space="preserve"> </v>
      </c>
      <c r="H327" t="str">
        <f t="shared" si="31"/>
        <v xml:space="preserve"> </v>
      </c>
      <c r="I327" t="str">
        <f t="shared" si="32"/>
        <v xml:space="preserve"> </v>
      </c>
    </row>
    <row r="328" spans="7:9" x14ac:dyDescent="0.25">
      <c r="G328" t="str">
        <f t="shared" si="30"/>
        <v xml:space="preserve"> </v>
      </c>
      <c r="H328" t="str">
        <f t="shared" si="31"/>
        <v xml:space="preserve"> </v>
      </c>
      <c r="I328" t="str">
        <f t="shared" si="32"/>
        <v xml:space="preserve"> </v>
      </c>
    </row>
    <row r="329" spans="7:9" x14ac:dyDescent="0.25">
      <c r="G329" t="str">
        <f t="shared" si="30"/>
        <v xml:space="preserve"> </v>
      </c>
      <c r="H329" t="str">
        <f t="shared" si="31"/>
        <v xml:space="preserve"> </v>
      </c>
      <c r="I329" t="str">
        <f t="shared" si="32"/>
        <v xml:space="preserve"> </v>
      </c>
    </row>
    <row r="330" spans="7:9" x14ac:dyDescent="0.25">
      <c r="G330" t="str">
        <f t="shared" si="30"/>
        <v xml:space="preserve"> </v>
      </c>
      <c r="H330" t="str">
        <f t="shared" si="31"/>
        <v xml:space="preserve"> </v>
      </c>
      <c r="I330" t="str">
        <f t="shared" si="32"/>
        <v xml:space="preserve"> </v>
      </c>
    </row>
    <row r="331" spans="7:9" x14ac:dyDescent="0.25">
      <c r="G331" t="str">
        <f t="shared" si="30"/>
        <v xml:space="preserve"> </v>
      </c>
      <c r="H331" t="str">
        <f t="shared" si="31"/>
        <v xml:space="preserve"> </v>
      </c>
      <c r="I331" t="str">
        <f t="shared" si="32"/>
        <v xml:space="preserve"> </v>
      </c>
    </row>
    <row r="332" spans="7:9" x14ac:dyDescent="0.25">
      <c r="G332" t="str">
        <f t="shared" si="30"/>
        <v xml:space="preserve"> </v>
      </c>
      <c r="H332" t="str">
        <f t="shared" si="31"/>
        <v xml:space="preserve"> </v>
      </c>
      <c r="I332" t="str">
        <f t="shared" si="32"/>
        <v xml:space="preserve"> </v>
      </c>
    </row>
    <row r="333" spans="7:9" x14ac:dyDescent="0.25">
      <c r="G333" t="str">
        <f t="shared" si="30"/>
        <v xml:space="preserve"> </v>
      </c>
      <c r="H333" t="str">
        <f t="shared" si="31"/>
        <v xml:space="preserve"> </v>
      </c>
      <c r="I333" t="str">
        <f t="shared" si="32"/>
        <v xml:space="preserve"> </v>
      </c>
    </row>
    <row r="334" spans="7:9" x14ac:dyDescent="0.25">
      <c r="G334" t="str">
        <f t="shared" si="30"/>
        <v xml:space="preserve"> </v>
      </c>
      <c r="H334" t="str">
        <f t="shared" si="31"/>
        <v xml:space="preserve"> </v>
      </c>
      <c r="I334" t="str">
        <f t="shared" si="32"/>
        <v xml:space="preserve"> </v>
      </c>
    </row>
    <row r="335" spans="7:9" x14ac:dyDescent="0.25">
      <c r="G335" t="str">
        <f t="shared" si="30"/>
        <v xml:space="preserve"> </v>
      </c>
      <c r="H335" t="str">
        <f t="shared" si="31"/>
        <v xml:space="preserve"> </v>
      </c>
      <c r="I335" t="str">
        <f t="shared" si="32"/>
        <v xml:space="preserve"> </v>
      </c>
    </row>
    <row r="336" spans="7:9" x14ac:dyDescent="0.25">
      <c r="G336" t="str">
        <f t="shared" si="30"/>
        <v xml:space="preserve"> </v>
      </c>
      <c r="H336" t="str">
        <f t="shared" si="31"/>
        <v xml:space="preserve"> </v>
      </c>
      <c r="I336" t="str">
        <f t="shared" si="32"/>
        <v xml:space="preserve"> </v>
      </c>
    </row>
    <row r="337" spans="7:9" x14ac:dyDescent="0.25">
      <c r="G337" t="str">
        <f t="shared" si="30"/>
        <v xml:space="preserve"> </v>
      </c>
      <c r="H337" t="str">
        <f t="shared" si="31"/>
        <v xml:space="preserve"> </v>
      </c>
      <c r="I337" t="str">
        <f t="shared" si="32"/>
        <v xml:space="preserve"> </v>
      </c>
    </row>
    <row r="338" spans="7:9" x14ac:dyDescent="0.25">
      <c r="G338" t="str">
        <f t="shared" si="30"/>
        <v xml:space="preserve"> </v>
      </c>
      <c r="H338" t="str">
        <f t="shared" si="31"/>
        <v xml:space="preserve"> </v>
      </c>
      <c r="I338" t="str">
        <f t="shared" si="32"/>
        <v xml:space="preserve"> </v>
      </c>
    </row>
    <row r="339" spans="7:9" x14ac:dyDescent="0.25">
      <c r="G339" t="str">
        <f t="shared" si="30"/>
        <v xml:space="preserve"> </v>
      </c>
      <c r="H339" t="str">
        <f t="shared" si="31"/>
        <v xml:space="preserve"> </v>
      </c>
      <c r="I339" t="str">
        <f t="shared" si="32"/>
        <v xml:space="preserve"> </v>
      </c>
    </row>
    <row r="340" spans="7:9" x14ac:dyDescent="0.25">
      <c r="G340" t="str">
        <f t="shared" si="30"/>
        <v xml:space="preserve"> </v>
      </c>
      <c r="H340" t="str">
        <f t="shared" si="31"/>
        <v xml:space="preserve"> </v>
      </c>
      <c r="I340" t="str">
        <f t="shared" si="32"/>
        <v xml:space="preserve"> </v>
      </c>
    </row>
    <row r="341" spans="7:9" x14ac:dyDescent="0.25">
      <c r="G341" t="str">
        <f t="shared" si="30"/>
        <v xml:space="preserve"> </v>
      </c>
      <c r="H341" t="str">
        <f t="shared" si="31"/>
        <v xml:space="preserve"> </v>
      </c>
      <c r="I341" t="str">
        <f t="shared" si="32"/>
        <v xml:space="preserve"> </v>
      </c>
    </row>
    <row r="342" spans="7:9" x14ac:dyDescent="0.25">
      <c r="G342" t="str">
        <f t="shared" si="30"/>
        <v xml:space="preserve"> </v>
      </c>
      <c r="H342" t="str">
        <f t="shared" si="31"/>
        <v xml:space="preserve"> </v>
      </c>
      <c r="I342" t="str">
        <f t="shared" si="32"/>
        <v xml:space="preserve"> </v>
      </c>
    </row>
    <row r="343" spans="7:9" x14ac:dyDescent="0.25">
      <c r="G343" t="str">
        <f t="shared" si="30"/>
        <v xml:space="preserve"> </v>
      </c>
      <c r="H343" t="str">
        <f t="shared" si="31"/>
        <v xml:space="preserve"> </v>
      </c>
      <c r="I343" t="str">
        <f t="shared" si="32"/>
        <v xml:space="preserve"> </v>
      </c>
    </row>
    <row r="344" spans="7:9" x14ac:dyDescent="0.25">
      <c r="G344" t="str">
        <f t="shared" si="30"/>
        <v xml:space="preserve"> </v>
      </c>
      <c r="H344" t="str">
        <f t="shared" si="31"/>
        <v xml:space="preserve"> </v>
      </c>
      <c r="I344" t="str">
        <f t="shared" si="32"/>
        <v xml:space="preserve"> </v>
      </c>
    </row>
    <row r="345" spans="7:9" x14ac:dyDescent="0.25">
      <c r="G345" t="str">
        <f t="shared" si="30"/>
        <v xml:space="preserve"> </v>
      </c>
      <c r="H345" t="str">
        <f t="shared" si="31"/>
        <v xml:space="preserve"> </v>
      </c>
      <c r="I345" t="str">
        <f t="shared" si="32"/>
        <v xml:space="preserve"> </v>
      </c>
    </row>
    <row r="346" spans="7:9" x14ac:dyDescent="0.25">
      <c r="G346" t="str">
        <f t="shared" ref="G346:G377" si="33">IF(B346="NIS",1," ")</f>
        <v xml:space="preserve"> </v>
      </c>
      <c r="H346" t="str">
        <f t="shared" ref="H346:H377" si="34">IF(B346="NP",1," ")</f>
        <v xml:space="preserve"> </v>
      </c>
      <c r="I346" t="str">
        <f t="shared" ref="I346:I377" si="35">IF(B346="NTNC",1," ")</f>
        <v xml:space="preserve"> </v>
      </c>
    </row>
    <row r="347" spans="7:9" x14ac:dyDescent="0.25">
      <c r="G347" t="str">
        <f t="shared" si="33"/>
        <v xml:space="preserve"> </v>
      </c>
      <c r="H347" t="str">
        <f t="shared" si="34"/>
        <v xml:space="preserve"> </v>
      </c>
      <c r="I347" t="str">
        <f t="shared" si="35"/>
        <v xml:space="preserve"> </v>
      </c>
    </row>
    <row r="348" spans="7:9" x14ac:dyDescent="0.25">
      <c r="G348" t="str">
        <f t="shared" si="33"/>
        <v xml:space="preserve"> </v>
      </c>
      <c r="H348" t="str">
        <f t="shared" si="34"/>
        <v xml:space="preserve"> </v>
      </c>
      <c r="I348" t="str">
        <f t="shared" si="35"/>
        <v xml:space="preserve"> </v>
      </c>
    </row>
    <row r="349" spans="7:9" x14ac:dyDescent="0.25">
      <c r="G349" t="str">
        <f t="shared" si="33"/>
        <v xml:space="preserve"> </v>
      </c>
      <c r="H349" t="str">
        <f t="shared" si="34"/>
        <v xml:space="preserve"> </v>
      </c>
      <c r="I349" t="str">
        <f t="shared" si="35"/>
        <v xml:space="preserve"> </v>
      </c>
    </row>
    <row r="350" spans="7:9" x14ac:dyDescent="0.25">
      <c r="G350" t="str">
        <f t="shared" si="33"/>
        <v xml:space="preserve"> </v>
      </c>
      <c r="H350" t="str">
        <f t="shared" si="34"/>
        <v xml:space="preserve"> </v>
      </c>
      <c r="I350" t="str">
        <f t="shared" si="35"/>
        <v xml:space="preserve"> </v>
      </c>
    </row>
    <row r="351" spans="7:9" x14ac:dyDescent="0.25">
      <c r="G351" t="str">
        <f t="shared" si="33"/>
        <v xml:space="preserve"> </v>
      </c>
      <c r="H351" t="str">
        <f t="shared" si="34"/>
        <v xml:space="preserve"> </v>
      </c>
      <c r="I351" t="str">
        <f t="shared" si="35"/>
        <v xml:space="preserve"> </v>
      </c>
    </row>
    <row r="352" spans="7:9" x14ac:dyDescent="0.25">
      <c r="G352" t="str">
        <f t="shared" si="33"/>
        <v xml:space="preserve"> </v>
      </c>
      <c r="H352" t="str">
        <f t="shared" si="34"/>
        <v xml:space="preserve"> </v>
      </c>
      <c r="I352" t="str">
        <f t="shared" si="35"/>
        <v xml:space="preserve"> </v>
      </c>
    </row>
    <row r="353" spans="7:9" x14ac:dyDescent="0.25">
      <c r="G353" t="str">
        <f t="shared" si="33"/>
        <v xml:space="preserve"> </v>
      </c>
      <c r="H353" t="str">
        <f t="shared" si="34"/>
        <v xml:space="preserve"> </v>
      </c>
      <c r="I353" t="str">
        <f t="shared" si="35"/>
        <v xml:space="preserve"> </v>
      </c>
    </row>
    <row r="354" spans="7:9" x14ac:dyDescent="0.25">
      <c r="G354" t="str">
        <f t="shared" si="33"/>
        <v xml:space="preserve"> </v>
      </c>
      <c r="H354" t="str">
        <f t="shared" si="34"/>
        <v xml:space="preserve"> </v>
      </c>
      <c r="I354" t="str">
        <f t="shared" si="35"/>
        <v xml:space="preserve"> </v>
      </c>
    </row>
    <row r="355" spans="7:9" x14ac:dyDescent="0.25">
      <c r="G355" t="str">
        <f t="shared" si="33"/>
        <v xml:space="preserve"> </v>
      </c>
      <c r="H355" t="str">
        <f t="shared" si="34"/>
        <v xml:space="preserve"> </v>
      </c>
      <c r="I355" t="str">
        <f t="shared" si="35"/>
        <v xml:space="preserve"> </v>
      </c>
    </row>
    <row r="356" spans="7:9" x14ac:dyDescent="0.25">
      <c r="G356" t="str">
        <f t="shared" si="33"/>
        <v xml:space="preserve"> </v>
      </c>
      <c r="H356" t="str">
        <f t="shared" si="34"/>
        <v xml:space="preserve"> </v>
      </c>
      <c r="I356" t="str">
        <f t="shared" si="35"/>
        <v xml:space="preserve"> </v>
      </c>
    </row>
    <row r="357" spans="7:9" x14ac:dyDescent="0.25">
      <c r="G357" t="str">
        <f t="shared" si="33"/>
        <v xml:space="preserve"> </v>
      </c>
      <c r="H357" t="str">
        <f t="shared" si="34"/>
        <v xml:space="preserve"> </v>
      </c>
      <c r="I357" t="str">
        <f t="shared" si="35"/>
        <v xml:space="preserve"> </v>
      </c>
    </row>
    <row r="358" spans="7:9" x14ac:dyDescent="0.25">
      <c r="G358" t="str">
        <f t="shared" si="33"/>
        <v xml:space="preserve"> </v>
      </c>
      <c r="H358" t="str">
        <f t="shared" si="34"/>
        <v xml:space="preserve"> </v>
      </c>
      <c r="I358" t="str">
        <f t="shared" si="35"/>
        <v xml:space="preserve"> </v>
      </c>
    </row>
    <row r="359" spans="7:9" x14ac:dyDescent="0.25">
      <c r="G359" t="str">
        <f t="shared" si="33"/>
        <v xml:space="preserve"> </v>
      </c>
      <c r="H359" t="str">
        <f t="shared" si="34"/>
        <v xml:space="preserve"> </v>
      </c>
      <c r="I359" t="str">
        <f t="shared" si="35"/>
        <v xml:space="preserve"> </v>
      </c>
    </row>
    <row r="360" spans="7:9" x14ac:dyDescent="0.25">
      <c r="G360" t="str">
        <f t="shared" si="33"/>
        <v xml:space="preserve"> </v>
      </c>
      <c r="H360" t="str">
        <f t="shared" si="34"/>
        <v xml:space="preserve"> </v>
      </c>
      <c r="I360" t="str">
        <f t="shared" si="35"/>
        <v xml:space="preserve"> </v>
      </c>
    </row>
    <row r="361" spans="7:9" x14ac:dyDescent="0.25">
      <c r="G361" t="str">
        <f t="shared" si="33"/>
        <v xml:space="preserve"> </v>
      </c>
      <c r="H361" t="str">
        <f t="shared" si="34"/>
        <v xml:space="preserve"> </v>
      </c>
      <c r="I361" t="str">
        <f t="shared" si="35"/>
        <v xml:space="preserve"> </v>
      </c>
    </row>
    <row r="362" spans="7:9" x14ac:dyDescent="0.25">
      <c r="G362" t="str">
        <f t="shared" si="33"/>
        <v xml:space="preserve"> </v>
      </c>
      <c r="H362" t="str">
        <f t="shared" si="34"/>
        <v xml:space="preserve"> </v>
      </c>
      <c r="I362" t="str">
        <f t="shared" si="35"/>
        <v xml:space="preserve"> </v>
      </c>
    </row>
    <row r="363" spans="7:9" x14ac:dyDescent="0.25">
      <c r="G363" t="str">
        <f t="shared" si="33"/>
        <v xml:space="preserve"> </v>
      </c>
      <c r="H363" t="str">
        <f t="shared" si="34"/>
        <v xml:space="preserve"> </v>
      </c>
      <c r="I363" t="str">
        <f t="shared" si="35"/>
        <v xml:space="preserve"> </v>
      </c>
    </row>
    <row r="364" spans="7:9" x14ac:dyDescent="0.25">
      <c r="G364" t="str">
        <f t="shared" si="33"/>
        <v xml:space="preserve"> </v>
      </c>
      <c r="H364" t="str">
        <f t="shared" si="34"/>
        <v xml:space="preserve"> </v>
      </c>
      <c r="I364" t="str">
        <f t="shared" si="35"/>
        <v xml:space="preserve"> </v>
      </c>
    </row>
    <row r="365" spans="7:9" x14ac:dyDescent="0.25">
      <c r="G365" t="str">
        <f t="shared" si="33"/>
        <v xml:space="preserve"> </v>
      </c>
      <c r="H365" t="str">
        <f t="shared" si="34"/>
        <v xml:space="preserve"> </v>
      </c>
      <c r="I365" t="str">
        <f t="shared" si="35"/>
        <v xml:space="preserve"> </v>
      </c>
    </row>
    <row r="366" spans="7:9" x14ac:dyDescent="0.25">
      <c r="G366" t="str">
        <f t="shared" si="33"/>
        <v xml:space="preserve"> </v>
      </c>
      <c r="H366" t="str">
        <f t="shared" si="34"/>
        <v xml:space="preserve"> </v>
      </c>
      <c r="I366" t="str">
        <f t="shared" si="35"/>
        <v xml:space="preserve"> </v>
      </c>
    </row>
    <row r="367" spans="7:9" x14ac:dyDescent="0.25">
      <c r="G367" t="str">
        <f t="shared" si="33"/>
        <v xml:space="preserve"> </v>
      </c>
      <c r="H367" t="str">
        <f t="shared" si="34"/>
        <v xml:space="preserve"> </v>
      </c>
      <c r="I367" t="str">
        <f t="shared" si="35"/>
        <v xml:space="preserve"> </v>
      </c>
    </row>
    <row r="368" spans="7:9" x14ac:dyDescent="0.25">
      <c r="G368" t="str">
        <f t="shared" si="33"/>
        <v xml:space="preserve"> </v>
      </c>
      <c r="H368" t="str">
        <f t="shared" si="34"/>
        <v xml:space="preserve"> </v>
      </c>
      <c r="I368" t="str">
        <f t="shared" si="35"/>
        <v xml:space="preserve"> </v>
      </c>
    </row>
    <row r="369" spans="7:9" x14ac:dyDescent="0.25">
      <c r="G369" t="str">
        <f t="shared" si="33"/>
        <v xml:space="preserve"> </v>
      </c>
      <c r="H369" t="str">
        <f t="shared" si="34"/>
        <v xml:space="preserve"> </v>
      </c>
      <c r="I369" t="str">
        <f t="shared" si="35"/>
        <v xml:space="preserve"> </v>
      </c>
    </row>
    <row r="370" spans="7:9" x14ac:dyDescent="0.25">
      <c r="G370" t="str">
        <f t="shared" si="33"/>
        <v xml:space="preserve"> </v>
      </c>
      <c r="H370" t="str">
        <f t="shared" si="34"/>
        <v xml:space="preserve"> </v>
      </c>
      <c r="I370" t="str">
        <f t="shared" si="35"/>
        <v xml:space="preserve"> </v>
      </c>
    </row>
    <row r="371" spans="7:9" x14ac:dyDescent="0.25">
      <c r="G371" t="str">
        <f t="shared" si="33"/>
        <v xml:space="preserve"> </v>
      </c>
      <c r="H371" t="str">
        <f t="shared" si="34"/>
        <v xml:space="preserve"> </v>
      </c>
      <c r="I371" t="str">
        <f t="shared" si="35"/>
        <v xml:space="preserve"> </v>
      </c>
    </row>
    <row r="372" spans="7:9" x14ac:dyDescent="0.25">
      <c r="G372" t="str">
        <f t="shared" si="33"/>
        <v xml:space="preserve"> </v>
      </c>
      <c r="H372" t="str">
        <f t="shared" si="34"/>
        <v xml:space="preserve"> </v>
      </c>
      <c r="I372" t="str">
        <f t="shared" si="35"/>
        <v xml:space="preserve"> </v>
      </c>
    </row>
    <row r="373" spans="7:9" x14ac:dyDescent="0.25">
      <c r="G373" t="str">
        <f t="shared" si="33"/>
        <v xml:space="preserve"> </v>
      </c>
      <c r="H373" t="str">
        <f t="shared" si="34"/>
        <v xml:space="preserve"> </v>
      </c>
      <c r="I373" t="str">
        <f t="shared" si="35"/>
        <v xml:space="preserve"> </v>
      </c>
    </row>
    <row r="374" spans="7:9" x14ac:dyDescent="0.25">
      <c r="G374" t="str">
        <f t="shared" si="33"/>
        <v xml:space="preserve"> </v>
      </c>
      <c r="H374" t="str">
        <f t="shared" si="34"/>
        <v xml:space="preserve"> </v>
      </c>
      <c r="I374" t="str">
        <f t="shared" si="35"/>
        <v xml:space="preserve"> </v>
      </c>
    </row>
    <row r="375" spans="7:9" x14ac:dyDescent="0.25">
      <c r="G375" t="str">
        <f t="shared" si="33"/>
        <v xml:space="preserve"> </v>
      </c>
      <c r="H375" t="str">
        <f t="shared" si="34"/>
        <v xml:space="preserve"> </v>
      </c>
      <c r="I375" t="str">
        <f t="shared" si="35"/>
        <v xml:space="preserve"> </v>
      </c>
    </row>
    <row r="376" spans="7:9" x14ac:dyDescent="0.25">
      <c r="G376" t="str">
        <f t="shared" si="33"/>
        <v xml:space="preserve"> </v>
      </c>
      <c r="H376" t="str">
        <f t="shared" si="34"/>
        <v xml:space="preserve"> </v>
      </c>
      <c r="I376" t="str">
        <f t="shared" si="35"/>
        <v xml:space="preserve"> </v>
      </c>
    </row>
    <row r="377" spans="7:9" x14ac:dyDescent="0.25">
      <c r="G377" t="str">
        <f t="shared" si="33"/>
        <v xml:space="preserve"> </v>
      </c>
      <c r="H377" t="str">
        <f t="shared" si="34"/>
        <v xml:space="preserve"> </v>
      </c>
      <c r="I377" t="str">
        <f t="shared" si="35"/>
        <v xml:space="preserve"> </v>
      </c>
    </row>
    <row r="378" spans="7:9" x14ac:dyDescent="0.25">
      <c r="G378" t="str">
        <f t="shared" ref="G378:G409" si="36">IF(B378="NIS",1," ")</f>
        <v xml:space="preserve"> </v>
      </c>
      <c r="H378" t="str">
        <f t="shared" ref="H378:H409" si="37">IF(B378="NP",1," ")</f>
        <v xml:space="preserve"> </v>
      </c>
      <c r="I378" t="str">
        <f t="shared" ref="I378:I409" si="38">IF(B378="NTNC",1," ")</f>
        <v xml:space="preserve"> </v>
      </c>
    </row>
    <row r="379" spans="7:9" x14ac:dyDescent="0.25">
      <c r="G379" t="str">
        <f t="shared" si="36"/>
        <v xml:space="preserve"> </v>
      </c>
      <c r="H379" t="str">
        <f t="shared" si="37"/>
        <v xml:space="preserve"> </v>
      </c>
      <c r="I379" t="str">
        <f t="shared" si="38"/>
        <v xml:space="preserve"> </v>
      </c>
    </row>
    <row r="380" spans="7:9" x14ac:dyDescent="0.25">
      <c r="G380" t="str">
        <f t="shared" si="36"/>
        <v xml:space="preserve"> </v>
      </c>
      <c r="H380" t="str">
        <f t="shared" si="37"/>
        <v xml:space="preserve"> </v>
      </c>
      <c r="I380" t="str">
        <f t="shared" si="38"/>
        <v xml:space="preserve"> </v>
      </c>
    </row>
    <row r="381" spans="7:9" x14ac:dyDescent="0.25">
      <c r="G381" t="str">
        <f t="shared" si="36"/>
        <v xml:space="preserve"> </v>
      </c>
      <c r="H381" t="str">
        <f t="shared" si="37"/>
        <v xml:space="preserve"> </v>
      </c>
      <c r="I381" t="str">
        <f t="shared" si="38"/>
        <v xml:space="preserve"> </v>
      </c>
    </row>
    <row r="382" spans="7:9" x14ac:dyDescent="0.25">
      <c r="G382" t="str">
        <f t="shared" si="36"/>
        <v xml:space="preserve"> </v>
      </c>
      <c r="H382" t="str">
        <f t="shared" si="37"/>
        <v xml:space="preserve"> </v>
      </c>
      <c r="I382" t="str">
        <f t="shared" si="38"/>
        <v xml:space="preserve"> </v>
      </c>
    </row>
    <row r="383" spans="7:9" x14ac:dyDescent="0.25">
      <c r="G383" t="str">
        <f t="shared" si="36"/>
        <v xml:space="preserve"> </v>
      </c>
      <c r="H383" t="str">
        <f t="shared" si="37"/>
        <v xml:space="preserve"> </v>
      </c>
      <c r="I383" t="str">
        <f t="shared" si="38"/>
        <v xml:space="preserve"> </v>
      </c>
    </row>
    <row r="384" spans="7:9" x14ac:dyDescent="0.25">
      <c r="G384" t="str">
        <f t="shared" si="36"/>
        <v xml:space="preserve"> </v>
      </c>
      <c r="H384" t="str">
        <f t="shared" si="37"/>
        <v xml:space="preserve"> </v>
      </c>
      <c r="I384" t="str">
        <f t="shared" si="38"/>
        <v xml:space="preserve"> </v>
      </c>
    </row>
    <row r="385" spans="7:9" x14ac:dyDescent="0.25">
      <c r="G385" t="str">
        <f t="shared" si="36"/>
        <v xml:space="preserve"> </v>
      </c>
      <c r="H385" t="str">
        <f t="shared" si="37"/>
        <v xml:space="preserve"> </v>
      </c>
      <c r="I385" t="str">
        <f t="shared" si="38"/>
        <v xml:space="preserve"> </v>
      </c>
    </row>
    <row r="386" spans="7:9" x14ac:dyDescent="0.25">
      <c r="G386" t="str">
        <f t="shared" si="36"/>
        <v xml:space="preserve"> </v>
      </c>
      <c r="H386" t="str">
        <f t="shared" si="37"/>
        <v xml:space="preserve"> </v>
      </c>
      <c r="I386" t="str">
        <f t="shared" si="38"/>
        <v xml:space="preserve"> </v>
      </c>
    </row>
    <row r="387" spans="7:9" x14ac:dyDescent="0.25">
      <c r="G387" t="str">
        <f t="shared" si="36"/>
        <v xml:space="preserve"> </v>
      </c>
      <c r="H387" t="str">
        <f t="shared" si="37"/>
        <v xml:space="preserve"> </v>
      </c>
      <c r="I387" t="str">
        <f t="shared" si="38"/>
        <v xml:space="preserve"> </v>
      </c>
    </row>
    <row r="388" spans="7:9" x14ac:dyDescent="0.25">
      <c r="G388" t="str">
        <f t="shared" si="36"/>
        <v xml:space="preserve"> </v>
      </c>
      <c r="H388" t="str">
        <f t="shared" si="37"/>
        <v xml:space="preserve"> </v>
      </c>
      <c r="I388" t="str">
        <f t="shared" si="38"/>
        <v xml:space="preserve"> </v>
      </c>
    </row>
    <row r="389" spans="7:9" x14ac:dyDescent="0.25">
      <c r="G389" t="str">
        <f t="shared" si="36"/>
        <v xml:space="preserve"> </v>
      </c>
      <c r="H389" t="str">
        <f t="shared" si="37"/>
        <v xml:space="preserve"> </v>
      </c>
      <c r="I389" t="str">
        <f t="shared" si="38"/>
        <v xml:space="preserve"> </v>
      </c>
    </row>
    <row r="390" spans="7:9" x14ac:dyDescent="0.25">
      <c r="G390" t="str">
        <f t="shared" si="36"/>
        <v xml:space="preserve"> </v>
      </c>
      <c r="H390" t="str">
        <f t="shared" si="37"/>
        <v xml:space="preserve"> </v>
      </c>
      <c r="I390" t="str">
        <f t="shared" si="38"/>
        <v xml:space="preserve"> </v>
      </c>
    </row>
    <row r="391" spans="7:9" x14ac:dyDescent="0.25">
      <c r="G391" t="str">
        <f t="shared" si="36"/>
        <v xml:space="preserve"> </v>
      </c>
      <c r="H391" t="str">
        <f t="shared" si="37"/>
        <v xml:space="preserve"> </v>
      </c>
      <c r="I391" t="str">
        <f t="shared" si="38"/>
        <v xml:space="preserve"> </v>
      </c>
    </row>
    <row r="392" spans="7:9" x14ac:dyDescent="0.25">
      <c r="G392" t="str">
        <f t="shared" si="36"/>
        <v xml:space="preserve"> </v>
      </c>
      <c r="H392" t="str">
        <f t="shared" si="37"/>
        <v xml:space="preserve"> </v>
      </c>
      <c r="I392" t="str">
        <f t="shared" si="38"/>
        <v xml:space="preserve"> </v>
      </c>
    </row>
    <row r="393" spans="7:9" x14ac:dyDescent="0.25">
      <c r="G393" t="str">
        <f t="shared" si="36"/>
        <v xml:space="preserve"> </v>
      </c>
      <c r="H393" t="str">
        <f t="shared" si="37"/>
        <v xml:space="preserve"> </v>
      </c>
      <c r="I393" t="str">
        <f t="shared" si="38"/>
        <v xml:space="preserve"> </v>
      </c>
    </row>
    <row r="394" spans="7:9" x14ac:dyDescent="0.25">
      <c r="G394" t="str">
        <f t="shared" si="36"/>
        <v xml:space="preserve"> </v>
      </c>
      <c r="H394" t="str">
        <f t="shared" si="37"/>
        <v xml:space="preserve"> </v>
      </c>
      <c r="I394" t="str">
        <f t="shared" si="38"/>
        <v xml:space="preserve"> </v>
      </c>
    </row>
    <row r="395" spans="7:9" x14ac:dyDescent="0.25">
      <c r="G395" t="str">
        <f t="shared" si="36"/>
        <v xml:space="preserve"> </v>
      </c>
      <c r="H395" t="str">
        <f t="shared" si="37"/>
        <v xml:space="preserve"> </v>
      </c>
      <c r="I395" t="str">
        <f t="shared" si="38"/>
        <v xml:space="preserve"> </v>
      </c>
    </row>
    <row r="396" spans="7:9" x14ac:dyDescent="0.25">
      <c r="G396" t="str">
        <f t="shared" si="36"/>
        <v xml:space="preserve"> </v>
      </c>
      <c r="H396" t="str">
        <f t="shared" si="37"/>
        <v xml:space="preserve"> </v>
      </c>
      <c r="I396" t="str">
        <f t="shared" si="38"/>
        <v xml:space="preserve"> </v>
      </c>
    </row>
    <row r="397" spans="7:9" x14ac:dyDescent="0.25">
      <c r="G397" t="str">
        <f t="shared" si="36"/>
        <v xml:space="preserve"> </v>
      </c>
      <c r="H397" t="str">
        <f t="shared" si="37"/>
        <v xml:space="preserve"> </v>
      </c>
      <c r="I397" t="str">
        <f t="shared" si="38"/>
        <v xml:space="preserve"> </v>
      </c>
    </row>
    <row r="398" spans="7:9" x14ac:dyDescent="0.25">
      <c r="G398" t="str">
        <f t="shared" si="36"/>
        <v xml:space="preserve"> </v>
      </c>
      <c r="H398" t="str">
        <f t="shared" si="37"/>
        <v xml:space="preserve"> </v>
      </c>
      <c r="I398" t="str">
        <f t="shared" si="38"/>
        <v xml:space="preserve"> </v>
      </c>
    </row>
    <row r="399" spans="7:9" x14ac:dyDescent="0.25">
      <c r="G399" t="str">
        <f t="shared" si="36"/>
        <v xml:space="preserve"> </v>
      </c>
      <c r="H399" t="str">
        <f t="shared" si="37"/>
        <v xml:space="preserve"> </v>
      </c>
      <c r="I399" t="str">
        <f t="shared" si="38"/>
        <v xml:space="preserve"> </v>
      </c>
    </row>
    <row r="400" spans="7:9" x14ac:dyDescent="0.25">
      <c r="G400" t="str">
        <f t="shared" si="36"/>
        <v xml:space="preserve"> </v>
      </c>
      <c r="H400" t="str">
        <f t="shared" si="37"/>
        <v xml:space="preserve"> </v>
      </c>
      <c r="I400" t="str">
        <f t="shared" si="38"/>
        <v xml:space="preserve"> </v>
      </c>
    </row>
    <row r="401" spans="7:9" x14ac:dyDescent="0.25">
      <c r="G401" t="str">
        <f t="shared" si="36"/>
        <v xml:space="preserve"> </v>
      </c>
      <c r="H401" t="str">
        <f t="shared" si="37"/>
        <v xml:space="preserve"> </v>
      </c>
      <c r="I401" t="str">
        <f t="shared" si="38"/>
        <v xml:space="preserve"> </v>
      </c>
    </row>
    <row r="402" spans="7:9" x14ac:dyDescent="0.25">
      <c r="G402" t="str">
        <f t="shared" si="36"/>
        <v xml:space="preserve"> </v>
      </c>
      <c r="H402" t="str">
        <f t="shared" si="37"/>
        <v xml:space="preserve"> </v>
      </c>
      <c r="I402" t="str">
        <f t="shared" si="38"/>
        <v xml:space="preserve"> </v>
      </c>
    </row>
    <row r="403" spans="7:9" x14ac:dyDescent="0.25">
      <c r="G403" t="str">
        <f t="shared" si="36"/>
        <v xml:space="preserve"> </v>
      </c>
      <c r="H403" t="str">
        <f t="shared" si="37"/>
        <v xml:space="preserve"> </v>
      </c>
      <c r="I403" t="str">
        <f t="shared" si="38"/>
        <v xml:space="preserve"> </v>
      </c>
    </row>
    <row r="404" spans="7:9" x14ac:dyDescent="0.25">
      <c r="G404" t="str">
        <f t="shared" si="36"/>
        <v xml:space="preserve"> </v>
      </c>
      <c r="H404" t="str">
        <f t="shared" si="37"/>
        <v xml:space="preserve"> </v>
      </c>
      <c r="I404" t="str">
        <f t="shared" si="38"/>
        <v xml:space="preserve"> </v>
      </c>
    </row>
    <row r="405" spans="7:9" x14ac:dyDescent="0.25">
      <c r="G405" t="str">
        <f t="shared" si="36"/>
        <v xml:space="preserve"> </v>
      </c>
      <c r="H405" t="str">
        <f t="shared" si="37"/>
        <v xml:space="preserve"> </v>
      </c>
      <c r="I405" t="str">
        <f t="shared" si="38"/>
        <v xml:space="preserve"> </v>
      </c>
    </row>
    <row r="406" spans="7:9" x14ac:dyDescent="0.25">
      <c r="G406" t="str">
        <f t="shared" si="36"/>
        <v xml:space="preserve"> </v>
      </c>
      <c r="H406" t="str">
        <f t="shared" si="37"/>
        <v xml:space="preserve"> </v>
      </c>
      <c r="I406" t="str">
        <f t="shared" si="38"/>
        <v xml:space="preserve"> </v>
      </c>
    </row>
    <row r="407" spans="7:9" x14ac:dyDescent="0.25">
      <c r="G407" t="str">
        <f t="shared" si="36"/>
        <v xml:space="preserve"> </v>
      </c>
      <c r="H407" t="str">
        <f t="shared" si="37"/>
        <v xml:space="preserve"> </v>
      </c>
      <c r="I407" t="str">
        <f t="shared" si="38"/>
        <v xml:space="preserve"> </v>
      </c>
    </row>
    <row r="408" spans="7:9" x14ac:dyDescent="0.25">
      <c r="G408" t="str">
        <f t="shared" si="36"/>
        <v xml:space="preserve"> </v>
      </c>
      <c r="H408" t="str">
        <f t="shared" si="37"/>
        <v xml:space="preserve"> </v>
      </c>
      <c r="I408" t="str">
        <f t="shared" si="38"/>
        <v xml:space="preserve"> </v>
      </c>
    </row>
    <row r="409" spans="7:9" x14ac:dyDescent="0.25">
      <c r="G409" t="str">
        <f t="shared" si="36"/>
        <v xml:space="preserve"> </v>
      </c>
      <c r="H409" t="str">
        <f t="shared" si="37"/>
        <v xml:space="preserve"> </v>
      </c>
      <c r="I409" t="str">
        <f t="shared" si="38"/>
        <v xml:space="preserve"> </v>
      </c>
    </row>
    <row r="410" spans="7:9" x14ac:dyDescent="0.25">
      <c r="G410" t="str">
        <f t="shared" ref="G410:G441" si="39">IF(B410="NIS",1," ")</f>
        <v xml:space="preserve"> </v>
      </c>
      <c r="H410" t="str">
        <f t="shared" ref="H410:H441" si="40">IF(B410="NP",1," ")</f>
        <v xml:space="preserve"> </v>
      </c>
      <c r="I410" t="str">
        <f t="shared" ref="I410:I441" si="41">IF(B410="NTNC",1," ")</f>
        <v xml:space="preserve"> </v>
      </c>
    </row>
    <row r="411" spans="7:9" x14ac:dyDescent="0.25">
      <c r="G411" t="str">
        <f t="shared" si="39"/>
        <v xml:space="preserve"> </v>
      </c>
      <c r="H411" t="str">
        <f t="shared" si="40"/>
        <v xml:space="preserve"> </v>
      </c>
      <c r="I411" t="str">
        <f t="shared" si="41"/>
        <v xml:space="preserve"> </v>
      </c>
    </row>
    <row r="412" spans="7:9" x14ac:dyDescent="0.25">
      <c r="G412" t="str">
        <f t="shared" si="39"/>
        <v xml:space="preserve"> </v>
      </c>
      <c r="H412" t="str">
        <f t="shared" si="40"/>
        <v xml:space="preserve"> </v>
      </c>
      <c r="I412" t="str">
        <f t="shared" si="41"/>
        <v xml:space="preserve"> </v>
      </c>
    </row>
    <row r="413" spans="7:9" x14ac:dyDescent="0.25">
      <c r="G413" t="str">
        <f t="shared" si="39"/>
        <v xml:space="preserve"> </v>
      </c>
      <c r="H413" t="str">
        <f t="shared" si="40"/>
        <v xml:space="preserve"> </v>
      </c>
      <c r="I413" t="str">
        <f t="shared" si="41"/>
        <v xml:space="preserve"> </v>
      </c>
    </row>
    <row r="414" spans="7:9" x14ac:dyDescent="0.25">
      <c r="G414" t="str">
        <f t="shared" si="39"/>
        <v xml:space="preserve"> </v>
      </c>
      <c r="H414" t="str">
        <f t="shared" si="40"/>
        <v xml:space="preserve"> </v>
      </c>
      <c r="I414" t="str">
        <f t="shared" si="41"/>
        <v xml:space="preserve"> </v>
      </c>
    </row>
    <row r="415" spans="7:9" x14ac:dyDescent="0.25">
      <c r="G415" t="str">
        <f t="shared" si="39"/>
        <v xml:space="preserve"> </v>
      </c>
      <c r="H415" t="str">
        <f t="shared" si="40"/>
        <v xml:space="preserve"> </v>
      </c>
      <c r="I415" t="str">
        <f t="shared" si="41"/>
        <v xml:space="preserve"> </v>
      </c>
    </row>
    <row r="416" spans="7:9" x14ac:dyDescent="0.25">
      <c r="G416" t="str">
        <f t="shared" si="39"/>
        <v xml:space="preserve"> </v>
      </c>
      <c r="H416" t="str">
        <f t="shared" si="40"/>
        <v xml:space="preserve"> </v>
      </c>
      <c r="I416" t="str">
        <f t="shared" si="41"/>
        <v xml:space="preserve"> </v>
      </c>
    </row>
    <row r="417" spans="7:9" x14ac:dyDescent="0.25">
      <c r="G417" t="str">
        <f t="shared" si="39"/>
        <v xml:space="preserve"> </v>
      </c>
      <c r="H417" t="str">
        <f t="shared" si="40"/>
        <v xml:space="preserve"> </v>
      </c>
      <c r="I417" t="str">
        <f t="shared" si="41"/>
        <v xml:space="preserve"> </v>
      </c>
    </row>
    <row r="418" spans="7:9" x14ac:dyDescent="0.25">
      <c r="G418" t="str">
        <f t="shared" si="39"/>
        <v xml:space="preserve"> </v>
      </c>
      <c r="H418" t="str">
        <f t="shared" si="40"/>
        <v xml:space="preserve"> </v>
      </c>
      <c r="I418" t="str">
        <f t="shared" si="41"/>
        <v xml:space="preserve"> </v>
      </c>
    </row>
    <row r="419" spans="7:9" x14ac:dyDescent="0.25">
      <c r="G419" t="str">
        <f t="shared" si="39"/>
        <v xml:space="preserve"> </v>
      </c>
      <c r="H419" t="str">
        <f t="shared" si="40"/>
        <v xml:space="preserve"> </v>
      </c>
      <c r="I419" t="str">
        <f t="shared" si="41"/>
        <v xml:space="preserve"> </v>
      </c>
    </row>
    <row r="420" spans="7:9" x14ac:dyDescent="0.25">
      <c r="G420" t="str">
        <f t="shared" si="39"/>
        <v xml:space="preserve"> </v>
      </c>
      <c r="H420" t="str">
        <f t="shared" si="40"/>
        <v xml:space="preserve"> </v>
      </c>
      <c r="I420" t="str">
        <f t="shared" si="41"/>
        <v xml:space="preserve"> </v>
      </c>
    </row>
    <row r="421" spans="7:9" x14ac:dyDescent="0.25">
      <c r="G421" t="str">
        <f t="shared" si="39"/>
        <v xml:space="preserve"> </v>
      </c>
      <c r="H421" t="str">
        <f t="shared" si="40"/>
        <v xml:space="preserve"> </v>
      </c>
      <c r="I421" t="str">
        <f t="shared" si="41"/>
        <v xml:space="preserve"> </v>
      </c>
    </row>
    <row r="422" spans="7:9" x14ac:dyDescent="0.25">
      <c r="G422" t="str">
        <f t="shared" si="39"/>
        <v xml:space="preserve"> </v>
      </c>
      <c r="H422" t="str">
        <f t="shared" si="40"/>
        <v xml:space="preserve"> </v>
      </c>
      <c r="I422" t="str">
        <f t="shared" si="41"/>
        <v xml:space="preserve"> </v>
      </c>
    </row>
    <row r="423" spans="7:9" x14ac:dyDescent="0.25">
      <c r="G423" t="str">
        <f t="shared" si="39"/>
        <v xml:space="preserve"> </v>
      </c>
      <c r="H423" t="str">
        <f t="shared" si="40"/>
        <v xml:space="preserve"> </v>
      </c>
      <c r="I423" t="str">
        <f t="shared" si="41"/>
        <v xml:space="preserve"> </v>
      </c>
    </row>
    <row r="424" spans="7:9" x14ac:dyDescent="0.25">
      <c r="G424" t="str">
        <f t="shared" si="39"/>
        <v xml:space="preserve"> </v>
      </c>
      <c r="H424" t="str">
        <f t="shared" si="40"/>
        <v xml:space="preserve"> </v>
      </c>
      <c r="I424" t="str">
        <f t="shared" si="41"/>
        <v xml:space="preserve"> </v>
      </c>
    </row>
    <row r="425" spans="7:9" x14ac:dyDescent="0.25">
      <c r="G425" t="str">
        <f t="shared" si="39"/>
        <v xml:space="preserve"> </v>
      </c>
      <c r="H425" t="str">
        <f t="shared" si="40"/>
        <v xml:space="preserve"> </v>
      </c>
      <c r="I425" t="str">
        <f t="shared" si="41"/>
        <v xml:space="preserve"> </v>
      </c>
    </row>
    <row r="426" spans="7:9" x14ac:dyDescent="0.25">
      <c r="G426" t="str">
        <f t="shared" si="39"/>
        <v xml:space="preserve"> </v>
      </c>
      <c r="H426" t="str">
        <f t="shared" si="40"/>
        <v xml:space="preserve"> </v>
      </c>
      <c r="I426" t="str">
        <f t="shared" si="41"/>
        <v xml:space="preserve"> </v>
      </c>
    </row>
    <row r="427" spans="7:9" x14ac:dyDescent="0.25">
      <c r="G427" t="str">
        <f t="shared" si="39"/>
        <v xml:space="preserve"> </v>
      </c>
      <c r="H427" t="str">
        <f t="shared" si="40"/>
        <v xml:space="preserve"> </v>
      </c>
      <c r="I427" t="str">
        <f t="shared" si="41"/>
        <v xml:space="preserve"> </v>
      </c>
    </row>
    <row r="428" spans="7:9" x14ac:dyDescent="0.25">
      <c r="G428" t="str">
        <f t="shared" si="39"/>
        <v xml:space="preserve"> </v>
      </c>
      <c r="H428" t="str">
        <f t="shared" si="40"/>
        <v xml:space="preserve"> </v>
      </c>
      <c r="I428" t="str">
        <f t="shared" si="41"/>
        <v xml:space="preserve"> </v>
      </c>
    </row>
    <row r="429" spans="7:9" x14ac:dyDescent="0.25">
      <c r="G429" t="str">
        <f t="shared" si="39"/>
        <v xml:space="preserve"> </v>
      </c>
      <c r="H429" t="str">
        <f t="shared" si="40"/>
        <v xml:space="preserve"> </v>
      </c>
      <c r="I429" t="str">
        <f t="shared" si="41"/>
        <v xml:space="preserve"> </v>
      </c>
    </row>
    <row r="430" spans="7:9" x14ac:dyDescent="0.25">
      <c r="G430" t="str">
        <f t="shared" si="39"/>
        <v xml:space="preserve"> </v>
      </c>
      <c r="H430" t="str">
        <f t="shared" si="40"/>
        <v xml:space="preserve"> </v>
      </c>
      <c r="I430" t="str">
        <f t="shared" si="41"/>
        <v xml:space="preserve"> </v>
      </c>
    </row>
    <row r="431" spans="7:9" x14ac:dyDescent="0.25">
      <c r="G431" t="str">
        <f t="shared" si="39"/>
        <v xml:space="preserve"> </v>
      </c>
      <c r="H431" t="str">
        <f t="shared" si="40"/>
        <v xml:space="preserve"> </v>
      </c>
      <c r="I431" t="str">
        <f t="shared" si="41"/>
        <v xml:space="preserve"> </v>
      </c>
    </row>
    <row r="432" spans="7:9" x14ac:dyDescent="0.25">
      <c r="G432" t="str">
        <f t="shared" si="39"/>
        <v xml:space="preserve"> </v>
      </c>
      <c r="H432" t="str">
        <f t="shared" si="40"/>
        <v xml:space="preserve"> </v>
      </c>
      <c r="I432" t="str">
        <f t="shared" si="41"/>
        <v xml:space="preserve"> </v>
      </c>
    </row>
    <row r="433" spans="7:9" x14ac:dyDescent="0.25">
      <c r="G433" t="str">
        <f t="shared" si="39"/>
        <v xml:space="preserve"> </v>
      </c>
      <c r="H433" t="str">
        <f t="shared" si="40"/>
        <v xml:space="preserve"> </v>
      </c>
      <c r="I433" t="str">
        <f t="shared" si="41"/>
        <v xml:space="preserve"> </v>
      </c>
    </row>
    <row r="434" spans="7:9" x14ac:dyDescent="0.25">
      <c r="G434" t="str">
        <f t="shared" si="39"/>
        <v xml:space="preserve"> </v>
      </c>
      <c r="H434" t="str">
        <f t="shared" si="40"/>
        <v xml:space="preserve"> </v>
      </c>
      <c r="I434" t="str">
        <f t="shared" si="41"/>
        <v xml:space="preserve"> </v>
      </c>
    </row>
    <row r="435" spans="7:9" x14ac:dyDescent="0.25">
      <c r="G435" t="str">
        <f t="shared" si="39"/>
        <v xml:space="preserve"> </v>
      </c>
      <c r="H435" t="str">
        <f t="shared" si="40"/>
        <v xml:space="preserve"> </v>
      </c>
      <c r="I435" t="str">
        <f t="shared" si="41"/>
        <v xml:space="preserve"> </v>
      </c>
    </row>
    <row r="436" spans="7:9" x14ac:dyDescent="0.25">
      <c r="G436" t="str">
        <f t="shared" si="39"/>
        <v xml:space="preserve"> </v>
      </c>
      <c r="H436" t="str">
        <f t="shared" si="40"/>
        <v xml:space="preserve"> </v>
      </c>
      <c r="I436" t="str">
        <f t="shared" si="41"/>
        <v xml:space="preserve"> </v>
      </c>
    </row>
    <row r="437" spans="7:9" x14ac:dyDescent="0.25">
      <c r="G437" t="str">
        <f t="shared" si="39"/>
        <v xml:space="preserve"> </v>
      </c>
      <c r="H437" t="str">
        <f t="shared" si="40"/>
        <v xml:space="preserve"> </v>
      </c>
      <c r="I437" t="str">
        <f t="shared" si="41"/>
        <v xml:space="preserve"> </v>
      </c>
    </row>
    <row r="438" spans="7:9" x14ac:dyDescent="0.25">
      <c r="G438" t="str">
        <f t="shared" si="39"/>
        <v xml:space="preserve"> </v>
      </c>
      <c r="H438" t="str">
        <f t="shared" si="40"/>
        <v xml:space="preserve"> </v>
      </c>
      <c r="I438" t="str">
        <f t="shared" si="41"/>
        <v xml:space="preserve"> </v>
      </c>
    </row>
    <row r="439" spans="7:9" x14ac:dyDescent="0.25">
      <c r="G439" t="str">
        <f t="shared" si="39"/>
        <v xml:space="preserve"> </v>
      </c>
      <c r="H439" t="str">
        <f t="shared" si="40"/>
        <v xml:space="preserve"> </v>
      </c>
      <c r="I439" t="str">
        <f t="shared" si="41"/>
        <v xml:space="preserve"> </v>
      </c>
    </row>
    <row r="440" spans="7:9" x14ac:dyDescent="0.25">
      <c r="G440" t="str">
        <f t="shared" si="39"/>
        <v xml:space="preserve"> </v>
      </c>
      <c r="H440" t="str">
        <f t="shared" si="40"/>
        <v xml:space="preserve"> </v>
      </c>
      <c r="I440" t="str">
        <f t="shared" si="41"/>
        <v xml:space="preserve"> </v>
      </c>
    </row>
    <row r="441" spans="7:9" x14ac:dyDescent="0.25">
      <c r="G441" t="str">
        <f t="shared" si="39"/>
        <v xml:space="preserve"> </v>
      </c>
      <c r="H441" t="str">
        <f t="shared" si="40"/>
        <v xml:space="preserve"> </v>
      </c>
      <c r="I441" t="str">
        <f t="shared" si="41"/>
        <v xml:space="preserve"> </v>
      </c>
    </row>
    <row r="442" spans="7:9" x14ac:dyDescent="0.25">
      <c r="G442" t="str">
        <f t="shared" ref="G442:G476" si="42">IF(B442="NIS",1," ")</f>
        <v xml:space="preserve"> </v>
      </c>
      <c r="H442" t="str">
        <f t="shared" ref="H442:H471" si="43">IF(B442="NP",1," ")</f>
        <v xml:space="preserve"> </v>
      </c>
      <c r="I442" t="str">
        <f t="shared" ref="I442:I466" si="44">IF(B442="NTNC",1," ")</f>
        <v xml:space="preserve"> </v>
      </c>
    </row>
    <row r="443" spans="7:9" x14ac:dyDescent="0.25">
      <c r="G443" t="str">
        <f t="shared" si="42"/>
        <v xml:space="preserve"> </v>
      </c>
      <c r="H443" t="str">
        <f t="shared" si="43"/>
        <v xml:space="preserve"> </v>
      </c>
      <c r="I443" t="str">
        <f t="shared" si="44"/>
        <v xml:space="preserve"> </v>
      </c>
    </row>
    <row r="444" spans="7:9" x14ac:dyDescent="0.25">
      <c r="G444" t="str">
        <f t="shared" si="42"/>
        <v xml:space="preserve"> </v>
      </c>
      <c r="H444" t="str">
        <f t="shared" si="43"/>
        <v xml:space="preserve"> </v>
      </c>
      <c r="I444" t="str">
        <f t="shared" si="44"/>
        <v xml:space="preserve"> </v>
      </c>
    </row>
    <row r="445" spans="7:9" x14ac:dyDescent="0.25">
      <c r="G445" t="str">
        <f t="shared" si="42"/>
        <v xml:space="preserve"> </v>
      </c>
      <c r="H445" t="str">
        <f t="shared" si="43"/>
        <v xml:space="preserve"> </v>
      </c>
      <c r="I445" t="str">
        <f t="shared" si="44"/>
        <v xml:space="preserve"> </v>
      </c>
    </row>
    <row r="446" spans="7:9" x14ac:dyDescent="0.25">
      <c r="G446" t="str">
        <f t="shared" si="42"/>
        <v xml:space="preserve"> </v>
      </c>
      <c r="H446" t="str">
        <f t="shared" si="43"/>
        <v xml:space="preserve"> </v>
      </c>
      <c r="I446" t="str">
        <f t="shared" si="44"/>
        <v xml:space="preserve"> </v>
      </c>
    </row>
    <row r="447" spans="7:9" x14ac:dyDescent="0.25">
      <c r="G447" t="str">
        <f t="shared" si="42"/>
        <v xml:space="preserve"> </v>
      </c>
      <c r="H447" t="str">
        <f t="shared" si="43"/>
        <v xml:space="preserve"> </v>
      </c>
      <c r="I447" t="str">
        <f t="shared" si="44"/>
        <v xml:space="preserve"> </v>
      </c>
    </row>
    <row r="448" spans="7:9" x14ac:dyDescent="0.25">
      <c r="G448" t="str">
        <f t="shared" si="42"/>
        <v xml:space="preserve"> </v>
      </c>
      <c r="H448" t="str">
        <f t="shared" si="43"/>
        <v xml:space="preserve"> </v>
      </c>
      <c r="I448" t="str">
        <f t="shared" si="44"/>
        <v xml:space="preserve"> </v>
      </c>
    </row>
    <row r="449" spans="7:9" x14ac:dyDescent="0.25">
      <c r="G449" t="str">
        <f t="shared" si="42"/>
        <v xml:space="preserve"> </v>
      </c>
      <c r="H449" t="str">
        <f t="shared" si="43"/>
        <v xml:space="preserve"> </v>
      </c>
      <c r="I449" t="str">
        <f t="shared" si="44"/>
        <v xml:space="preserve"> </v>
      </c>
    </row>
    <row r="450" spans="7:9" x14ac:dyDescent="0.25">
      <c r="G450" t="str">
        <f t="shared" si="42"/>
        <v xml:space="preserve"> </v>
      </c>
      <c r="H450" t="str">
        <f t="shared" si="43"/>
        <v xml:space="preserve"> </v>
      </c>
      <c r="I450" t="str">
        <f t="shared" si="44"/>
        <v xml:space="preserve"> </v>
      </c>
    </row>
    <row r="451" spans="7:9" x14ac:dyDescent="0.25">
      <c r="G451" t="str">
        <f t="shared" si="42"/>
        <v xml:space="preserve"> </v>
      </c>
      <c r="H451" t="str">
        <f t="shared" si="43"/>
        <v xml:space="preserve"> </v>
      </c>
      <c r="I451" t="str">
        <f t="shared" si="44"/>
        <v xml:space="preserve"> </v>
      </c>
    </row>
    <row r="452" spans="7:9" x14ac:dyDescent="0.25">
      <c r="G452" t="str">
        <f t="shared" si="42"/>
        <v xml:space="preserve"> </v>
      </c>
      <c r="H452" t="str">
        <f t="shared" si="43"/>
        <v xml:space="preserve"> </v>
      </c>
      <c r="I452" t="str">
        <f t="shared" si="44"/>
        <v xml:space="preserve"> </v>
      </c>
    </row>
    <row r="453" spans="7:9" x14ac:dyDescent="0.25">
      <c r="G453" t="str">
        <f t="shared" si="42"/>
        <v xml:space="preserve"> </v>
      </c>
      <c r="H453" t="str">
        <f t="shared" si="43"/>
        <v xml:space="preserve"> </v>
      </c>
      <c r="I453" t="str">
        <f t="shared" si="44"/>
        <v xml:space="preserve"> </v>
      </c>
    </row>
    <row r="454" spans="7:9" x14ac:dyDescent="0.25">
      <c r="G454" t="str">
        <f t="shared" si="42"/>
        <v xml:space="preserve"> </v>
      </c>
      <c r="H454" t="str">
        <f t="shared" si="43"/>
        <v xml:space="preserve"> </v>
      </c>
      <c r="I454" t="str">
        <f t="shared" si="44"/>
        <v xml:space="preserve"> </v>
      </c>
    </row>
    <row r="455" spans="7:9" x14ac:dyDescent="0.25">
      <c r="G455" t="str">
        <f t="shared" si="42"/>
        <v xml:space="preserve"> </v>
      </c>
      <c r="H455" t="str">
        <f t="shared" si="43"/>
        <v xml:space="preserve"> </v>
      </c>
      <c r="I455" t="str">
        <f t="shared" si="44"/>
        <v xml:space="preserve"> </v>
      </c>
    </row>
    <row r="456" spans="7:9" x14ac:dyDescent="0.25">
      <c r="G456" t="str">
        <f t="shared" si="42"/>
        <v xml:space="preserve"> </v>
      </c>
      <c r="H456" t="str">
        <f t="shared" si="43"/>
        <v xml:space="preserve"> </v>
      </c>
      <c r="I456" t="str">
        <f t="shared" si="44"/>
        <v xml:space="preserve"> </v>
      </c>
    </row>
    <row r="457" spans="7:9" x14ac:dyDescent="0.25">
      <c r="G457" t="str">
        <f t="shared" si="42"/>
        <v xml:space="preserve"> </v>
      </c>
      <c r="H457" t="str">
        <f t="shared" si="43"/>
        <v xml:space="preserve"> </v>
      </c>
      <c r="I457" t="str">
        <f t="shared" si="44"/>
        <v xml:space="preserve"> </v>
      </c>
    </row>
    <row r="458" spans="7:9" x14ac:dyDescent="0.25">
      <c r="G458" t="str">
        <f t="shared" si="42"/>
        <v xml:space="preserve"> </v>
      </c>
      <c r="H458" t="str">
        <f t="shared" si="43"/>
        <v xml:space="preserve"> </v>
      </c>
      <c r="I458" t="str">
        <f t="shared" si="44"/>
        <v xml:space="preserve"> </v>
      </c>
    </row>
    <row r="459" spans="7:9" x14ac:dyDescent="0.25">
      <c r="G459" t="str">
        <f t="shared" si="42"/>
        <v xml:space="preserve"> </v>
      </c>
      <c r="H459" t="str">
        <f t="shared" si="43"/>
        <v xml:space="preserve"> </v>
      </c>
      <c r="I459" t="str">
        <f t="shared" si="44"/>
        <v xml:space="preserve"> </v>
      </c>
    </row>
    <row r="460" spans="7:9" x14ac:dyDescent="0.25">
      <c r="G460" t="str">
        <f t="shared" si="42"/>
        <v xml:space="preserve"> </v>
      </c>
      <c r="H460" t="str">
        <f t="shared" si="43"/>
        <v xml:space="preserve"> </v>
      </c>
      <c r="I460" t="str">
        <f t="shared" si="44"/>
        <v xml:space="preserve"> </v>
      </c>
    </row>
    <row r="461" spans="7:9" x14ac:dyDescent="0.25">
      <c r="G461" t="str">
        <f t="shared" si="42"/>
        <v xml:space="preserve"> </v>
      </c>
      <c r="H461" t="str">
        <f t="shared" si="43"/>
        <v xml:space="preserve"> </v>
      </c>
      <c r="I461" t="str">
        <f t="shared" si="44"/>
        <v xml:space="preserve"> </v>
      </c>
    </row>
    <row r="462" spans="7:9" x14ac:dyDescent="0.25">
      <c r="G462" t="str">
        <f t="shared" si="42"/>
        <v xml:space="preserve"> </v>
      </c>
      <c r="H462" t="str">
        <f t="shared" si="43"/>
        <v xml:space="preserve"> </v>
      </c>
      <c r="I462" t="str">
        <f t="shared" si="44"/>
        <v xml:space="preserve"> </v>
      </c>
    </row>
    <row r="463" spans="7:9" x14ac:dyDescent="0.25">
      <c r="G463" t="str">
        <f t="shared" si="42"/>
        <v xml:space="preserve"> </v>
      </c>
      <c r="H463" t="str">
        <f t="shared" si="43"/>
        <v xml:space="preserve"> </v>
      </c>
      <c r="I463" t="str">
        <f t="shared" si="44"/>
        <v xml:space="preserve"> </v>
      </c>
    </row>
    <row r="464" spans="7:9" x14ac:dyDescent="0.25">
      <c r="G464" t="str">
        <f t="shared" si="42"/>
        <v xml:space="preserve"> </v>
      </c>
      <c r="H464" t="str">
        <f t="shared" si="43"/>
        <v xml:space="preserve"> </v>
      </c>
      <c r="I464" t="str">
        <f t="shared" si="44"/>
        <v xml:space="preserve"> </v>
      </c>
    </row>
    <row r="465" spans="7:9" x14ac:dyDescent="0.25">
      <c r="G465" t="str">
        <f t="shared" si="42"/>
        <v xml:space="preserve"> </v>
      </c>
      <c r="H465" t="str">
        <f t="shared" si="43"/>
        <v xml:space="preserve"> </v>
      </c>
      <c r="I465" t="str">
        <f t="shared" si="44"/>
        <v xml:space="preserve"> </v>
      </c>
    </row>
    <row r="466" spans="7:9" x14ac:dyDescent="0.25">
      <c r="G466" t="str">
        <f t="shared" si="42"/>
        <v xml:space="preserve"> </v>
      </c>
      <c r="H466" t="str">
        <f t="shared" si="43"/>
        <v xml:space="preserve"> </v>
      </c>
      <c r="I466" t="str">
        <f t="shared" si="44"/>
        <v xml:space="preserve"> </v>
      </c>
    </row>
    <row r="467" spans="7:9" x14ac:dyDescent="0.25">
      <c r="G467" t="str">
        <f t="shared" si="42"/>
        <v xml:space="preserve"> </v>
      </c>
      <c r="H467" t="str">
        <f t="shared" si="43"/>
        <v xml:space="preserve"> </v>
      </c>
    </row>
    <row r="468" spans="7:9" x14ac:dyDescent="0.25">
      <c r="G468" t="str">
        <f t="shared" si="42"/>
        <v xml:space="preserve"> </v>
      </c>
      <c r="H468" t="str">
        <f t="shared" si="43"/>
        <v xml:space="preserve"> </v>
      </c>
    </row>
    <row r="469" spans="7:9" x14ac:dyDescent="0.25">
      <c r="G469" t="str">
        <f t="shared" si="42"/>
        <v xml:space="preserve"> </v>
      </c>
      <c r="H469" t="str">
        <f t="shared" si="43"/>
        <v xml:space="preserve"> </v>
      </c>
    </row>
    <row r="470" spans="7:9" x14ac:dyDescent="0.25">
      <c r="G470" t="str">
        <f t="shared" si="42"/>
        <v xml:space="preserve"> </v>
      </c>
      <c r="H470" t="str">
        <f t="shared" si="43"/>
        <v xml:space="preserve"> </v>
      </c>
    </row>
    <row r="471" spans="7:9" x14ac:dyDescent="0.25">
      <c r="G471" t="str">
        <f t="shared" si="42"/>
        <v xml:space="preserve"> </v>
      </c>
      <c r="H471" t="str">
        <f t="shared" si="43"/>
        <v xml:space="preserve"> </v>
      </c>
    </row>
    <row r="472" spans="7:9" x14ac:dyDescent="0.25">
      <c r="G472" t="str">
        <f t="shared" si="42"/>
        <v xml:space="preserve"> </v>
      </c>
    </row>
    <row r="473" spans="7:9" x14ac:dyDescent="0.25">
      <c r="G473" t="str">
        <f t="shared" si="42"/>
        <v xml:space="preserve"> </v>
      </c>
    </row>
    <row r="474" spans="7:9" x14ac:dyDescent="0.25">
      <c r="G474" t="str">
        <f t="shared" si="42"/>
        <v xml:space="preserve"> </v>
      </c>
    </row>
    <row r="475" spans="7:9" x14ac:dyDescent="0.25">
      <c r="G475" t="str">
        <f t="shared" si="42"/>
        <v xml:space="preserve"> </v>
      </c>
    </row>
    <row r="476" spans="7:9" x14ac:dyDescent="0.25">
      <c r="G476" t="str">
        <f t="shared" si="42"/>
        <v xml:space="preserve"> </v>
      </c>
    </row>
  </sheetData>
  <pageMargins left="0.7" right="0.7" top="0.75" bottom="0.75" header="0.3" footer="0.3"/>
  <pageSetup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Lists!$I$2:$I$6</xm:f>
          </x14:formula1>
          <xm:sqref>B4:B311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N3" sqref="N3"/>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All Systems Except Tribes</vt:lpstr>
      <vt:lpstr>DAC &amp; "C" Comm Needs Table</vt:lpstr>
      <vt:lpstr>DAC Communities</vt:lpstr>
      <vt:lpstr>"Community" ~ "C" Systems</vt:lpstr>
      <vt:lpstr>Affordability Calculations</vt:lpstr>
      <vt:lpstr>Sheet1</vt:lpstr>
      <vt:lpstr>DAC, SDAC, EDA calculations</vt:lpstr>
      <vt:lpstr>H2O System Classification</vt:lpstr>
      <vt:lpstr>Spreadsheet Metadata</vt:lpstr>
      <vt:lpstr>Lists</vt:lpstr>
      <vt:lpstr>Contaminants of Concern</vt:lpstr>
      <vt:lpstr>TMF</vt:lpstr>
      <vt:lpstr>wastewater</vt:lpstr>
      <vt:lpstr>watersource</vt:lpstr>
    </vt:vector>
  </TitlesOfParts>
  <Company>Department of Water Resources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melissas</dc:creator>
  <cp:lastModifiedBy>Owner</cp:lastModifiedBy>
  <cp:revision/>
  <cp:lastPrinted>2020-03-31T00:17:49Z</cp:lastPrinted>
  <dcterms:created xsi:type="dcterms:W3CDTF">2016-02-26T02:25:23Z</dcterms:created>
  <dcterms:modified xsi:type="dcterms:W3CDTF">2020-09-19T00:16:45Z</dcterms:modified>
</cp:coreProperties>
</file>